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 tabRatio="897" activeTab="1"/>
  </bookViews>
  <sheets>
    <sheet name="Поточ.рем. доріг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9" i="2"/>
  <c r="C31"/>
  <c r="E31"/>
  <c r="G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J23" i="1"/>
  <c r="L32"/>
  <c r="K15"/>
  <c r="L15" s="1"/>
  <c r="K10"/>
  <c r="L10" s="1"/>
  <c r="I31" i="2" l="1"/>
  <c r="J32" i="1"/>
  <c r="H33" l="1"/>
  <c r="F33"/>
  <c r="D33"/>
  <c r="J15"/>
  <c r="K13"/>
  <c r="K31"/>
  <c r="L31" s="1"/>
  <c r="M31" s="1"/>
  <c r="J31"/>
  <c r="K30"/>
  <c r="J30"/>
  <c r="K29"/>
  <c r="J29"/>
  <c r="K14"/>
  <c r="L14" s="1"/>
  <c r="M10"/>
  <c r="J10"/>
  <c r="K11"/>
  <c r="J11"/>
  <c r="L13" l="1"/>
  <c r="M13" s="1"/>
  <c r="L11"/>
  <c r="M11" s="1"/>
  <c r="L29"/>
  <c r="M29" s="1"/>
  <c r="L30"/>
  <c r="M30" s="1"/>
  <c r="M15"/>
  <c r="K16"/>
  <c r="L16" s="1"/>
  <c r="M16" s="1"/>
  <c r="K17"/>
  <c r="K18"/>
  <c r="K19"/>
  <c r="L19" s="1"/>
  <c r="M19" s="1"/>
  <c r="K20"/>
  <c r="M14"/>
  <c r="K23"/>
  <c r="K21"/>
  <c r="K22"/>
  <c r="K24"/>
  <c r="K25"/>
  <c r="L25" s="1"/>
  <c r="M25" s="1"/>
  <c r="K26"/>
  <c r="L26" s="1"/>
  <c r="M26" s="1"/>
  <c r="K27"/>
  <c r="L27" s="1"/>
  <c r="K28"/>
  <c r="K12"/>
  <c r="L12" l="1"/>
  <c r="M12" s="1"/>
  <c r="L28"/>
  <c r="M28" s="1"/>
  <c r="L21"/>
  <c r="M21" s="1"/>
  <c r="L17"/>
  <c r="M17" s="1"/>
  <c r="L23"/>
  <c r="M23" s="1"/>
  <c r="L20"/>
  <c r="M20" s="1"/>
  <c r="L18"/>
  <c r="M18" s="1"/>
  <c r="K33"/>
  <c r="L22"/>
  <c r="M22" s="1"/>
  <c r="M27"/>
  <c r="J27"/>
  <c r="J26"/>
  <c r="J25"/>
  <c r="J28"/>
  <c r="M33" l="1"/>
  <c r="L33"/>
  <c r="J12"/>
  <c r="J21"/>
  <c r="J22"/>
  <c r="J17"/>
  <c r="J19"/>
  <c r="J18"/>
  <c r="J16"/>
  <c r="J13"/>
  <c r="J20" l="1"/>
  <c r="J14"/>
  <c r="J33" l="1"/>
</calcChain>
</file>

<file path=xl/sharedStrings.xml><?xml version="1.0" encoding="utf-8"?>
<sst xmlns="http://schemas.openxmlformats.org/spreadsheetml/2006/main" count="119" uniqueCount="61">
  <si>
    <t>Адреса ремонту об’єкта</t>
  </si>
  <si>
    <t xml:space="preserve">вул. Героїв України </t>
  </si>
  <si>
    <t>вул. Героїв Чорнобиля</t>
  </si>
  <si>
    <t>вул. Медична</t>
  </si>
  <si>
    <t>№ п/п</t>
  </si>
  <si>
    <t>вул.Шляхова</t>
  </si>
  <si>
    <t>ВСЬОГО</t>
  </si>
  <si>
    <t>Ямковий ремонт асфальтобетонного покриття одношарова товщина 50мм</t>
  </si>
  <si>
    <t xml:space="preserve"> площа ремонту до 5м2</t>
  </si>
  <si>
    <t>площа ремонту до 25м2</t>
  </si>
  <si>
    <t>вул.Торгова</t>
  </si>
  <si>
    <t>вул.Соборна</t>
  </si>
  <si>
    <t>вул.Вишнева</t>
  </si>
  <si>
    <t>вул.Малки Івана</t>
  </si>
  <si>
    <t>площа ремонту більше 25м2</t>
  </si>
  <si>
    <t>загальна площа ремонту</t>
  </si>
  <si>
    <t xml:space="preserve">Приблизна ціна 1м2 </t>
  </si>
  <si>
    <t>тип ремонту,т 7см</t>
  </si>
  <si>
    <t>ямковий до 5м2</t>
  </si>
  <si>
    <t>ямковий от 5 до 25м2</t>
  </si>
  <si>
    <t>сплошне покриття</t>
  </si>
  <si>
    <t>1436,03 грн /м2</t>
  </si>
  <si>
    <t>1277,3 грн /м2</t>
  </si>
  <si>
    <t>1203,48 грн/м2</t>
  </si>
  <si>
    <t xml:space="preserve">вул.П.Мирного </t>
  </si>
  <si>
    <t xml:space="preserve">вул. Центральна </t>
  </si>
  <si>
    <t>тип ремонту ,т 7см</t>
  </si>
  <si>
    <t>ціна  КП ТОВ "Дніпробудгрупп-21" за 2022р</t>
  </si>
  <si>
    <t>7 см</t>
  </si>
  <si>
    <t>вул. Партизанська</t>
  </si>
  <si>
    <t>вул. Героїв "Артану"</t>
  </si>
  <si>
    <t>вул.Мозолевського</t>
  </si>
  <si>
    <t>вул. Чіатурська</t>
  </si>
  <si>
    <t xml:space="preserve">вул. Середи </t>
  </si>
  <si>
    <t xml:space="preserve"> вул.Європейська</t>
  </si>
  <si>
    <t xml:space="preserve">вул.Гайдамацька </t>
  </si>
  <si>
    <t>7см</t>
  </si>
  <si>
    <t>Ціна м2/грн з ПДВ</t>
  </si>
  <si>
    <t>технагляд грн, з податком 5%</t>
  </si>
  <si>
    <t>вул.Каховська</t>
  </si>
  <si>
    <t>вул Григорія Тикви</t>
  </si>
  <si>
    <t xml:space="preserve">вул. Орлика </t>
  </si>
  <si>
    <t>вул Північнопромислова</t>
  </si>
  <si>
    <t>вул Південна Міська</t>
  </si>
  <si>
    <t>очікуванна вартість поточного ремонту</t>
  </si>
  <si>
    <t>ЗАТВЕРДЖУЮ:</t>
  </si>
  <si>
    <t>ПЛАН</t>
  </si>
  <si>
    <t>всього з технаглядом , грн з ПДВ</t>
  </si>
  <si>
    <t>Начальник УЖКГ та будівництва ____________________________________ Віктор РЕБЕНОК</t>
  </si>
  <si>
    <t>Головний спеціаліст будівельник кошторисник ________________________ Ірина ТРОФИМОВА</t>
  </si>
  <si>
    <t>Головний спеціаліст будівельник  __________________________________ Ольга МОРОЗЕНКО</t>
  </si>
  <si>
    <t>поточного ремонту доріг в м.Покров Дніпропетровської області станом на 01.04.2025</t>
  </si>
  <si>
    <t>Заступник міського голови __________ Віталій СОЛЯНКО</t>
  </si>
  <si>
    <t xml:space="preserve">поточного ремонту доріг в м.Покров Дніпропетровської області </t>
  </si>
  <si>
    <t>Примітка</t>
  </si>
  <si>
    <t>квітень</t>
  </si>
  <si>
    <t>виконано</t>
  </si>
  <si>
    <t xml:space="preserve">липень </t>
  </si>
  <si>
    <t>Термін виконання, 2025р</t>
  </si>
  <si>
    <t>вул  Тикви</t>
  </si>
  <si>
    <t>червень</t>
  </si>
</sst>
</file>

<file path=xl/styles.xml><?xml version="1.0" encoding="utf-8"?>
<styleSheet xmlns="http://schemas.openxmlformats.org/spreadsheetml/2006/main">
  <numFmts count="2">
    <numFmt numFmtId="164" formatCode="#,##0.00\ &quot;₴&quot;"/>
    <numFmt numFmtId="165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indexed="64"/>
      </right>
      <top style="thin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/>
    <xf numFmtId="0" fontId="1" fillId="0" borderId="8" xfId="0" applyFont="1" applyBorder="1"/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164" fontId="0" fillId="2" borderId="5" xfId="0" applyNumberFormat="1" applyFill="1" applyBorder="1"/>
    <xf numFmtId="0" fontId="5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3" borderId="1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164" fontId="0" fillId="0" borderId="0" xfId="0" applyNumberFormat="1"/>
    <xf numFmtId="164" fontId="0" fillId="0" borderId="5" xfId="0" applyNumberFormat="1" applyBorder="1"/>
    <xf numFmtId="164" fontId="1" fillId="0" borderId="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64" fontId="0" fillId="3" borderId="5" xfId="0" applyNumberFormat="1" applyFill="1" applyBorder="1"/>
    <xf numFmtId="164" fontId="0" fillId="3" borderId="8" xfId="0" applyNumberFormat="1" applyFill="1" applyBorder="1"/>
    <xf numFmtId="0" fontId="8" fillId="3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/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0" fillId="4" borderId="5" xfId="0" applyNumberFormat="1" applyFill="1" applyBorder="1"/>
    <xf numFmtId="164" fontId="0" fillId="4" borderId="8" xfId="0" applyNumberFormat="1" applyFill="1" applyBorder="1"/>
    <xf numFmtId="0" fontId="0" fillId="4" borderId="0" xfId="0" applyFill="1"/>
    <xf numFmtId="0" fontId="9" fillId="4" borderId="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/>
    </xf>
    <xf numFmtId="0" fontId="3" fillId="4" borderId="3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/>
    </xf>
    <xf numFmtId="0" fontId="0" fillId="0" borderId="0" xfId="0" applyFill="1"/>
    <xf numFmtId="0" fontId="14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2" xfId="0" applyFont="1" applyBorder="1" applyAlignment="1">
      <alignment wrapText="1"/>
    </xf>
    <xf numFmtId="165" fontId="14" fillId="2" borderId="21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22" xfId="0" applyNumberFormat="1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165" fontId="14" fillId="2" borderId="2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17" fontId="14" fillId="2" borderId="23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B808B8"/>
      <color rgb="FFA61A4C"/>
      <color rgb="FFED0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19" zoomScale="112" zoomScaleSheetLayoutView="112" workbookViewId="0">
      <selection activeCell="A33" sqref="A33:M37"/>
    </sheetView>
  </sheetViews>
  <sheetFormatPr defaultRowHeight="15"/>
  <cols>
    <col min="1" max="1" width="5.7109375" customWidth="1"/>
    <col min="2" max="2" width="27.7109375" customWidth="1"/>
    <col min="3" max="3" width="10.140625" customWidth="1"/>
    <col min="4" max="4" width="13" customWidth="1"/>
    <col min="5" max="5" width="2.140625" hidden="1" customWidth="1"/>
    <col min="6" max="6" width="14" customWidth="1"/>
    <col min="7" max="7" width="11.140625" hidden="1" customWidth="1"/>
    <col min="8" max="8" width="15" customWidth="1"/>
    <col min="9" max="9" width="12.140625" hidden="1" customWidth="1"/>
    <col min="10" max="10" width="16.85546875" customWidth="1"/>
    <col min="11" max="11" width="22.5703125" customWidth="1"/>
    <col min="12" max="12" width="18.85546875" customWidth="1"/>
    <col min="13" max="13" width="16.85546875" customWidth="1"/>
  </cols>
  <sheetData>
    <row r="1" spans="1:13" ht="15.75">
      <c r="K1" s="126" t="s">
        <v>45</v>
      </c>
      <c r="L1" s="126"/>
      <c r="M1" s="126"/>
    </row>
    <row r="2" spans="1:13" ht="15.75">
      <c r="K2" s="126" t="s">
        <v>52</v>
      </c>
      <c r="L2" s="126"/>
      <c r="M2" s="126"/>
    </row>
    <row r="3" spans="1:13" ht="13.5" customHeight="1">
      <c r="A3" s="126" t="s">
        <v>46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8" customHeight="1">
      <c r="A4" s="127" t="s">
        <v>51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2.25" customHeight="1">
      <c r="A5" s="5"/>
      <c r="B5" s="6"/>
      <c r="C5" s="6"/>
      <c r="D5" s="7"/>
      <c r="E5" s="7"/>
      <c r="F5" s="7"/>
      <c r="G5" s="7"/>
      <c r="H5" s="7"/>
      <c r="I5" s="7"/>
      <c r="J5" s="7"/>
    </row>
    <row r="6" spans="1:13" ht="53.25" customHeight="1">
      <c r="A6" s="131" t="s">
        <v>4</v>
      </c>
      <c r="B6" s="135" t="s">
        <v>0</v>
      </c>
      <c r="C6" s="139"/>
      <c r="D6" s="133" t="s">
        <v>7</v>
      </c>
      <c r="E6" s="133"/>
      <c r="F6" s="133"/>
      <c r="G6" s="133"/>
      <c r="H6" s="133"/>
      <c r="I6" s="134"/>
      <c r="J6" s="140" t="s">
        <v>15</v>
      </c>
      <c r="K6" s="129" t="s">
        <v>44</v>
      </c>
      <c r="L6" s="129" t="s">
        <v>38</v>
      </c>
      <c r="M6" s="129" t="s">
        <v>47</v>
      </c>
    </row>
    <row r="7" spans="1:13" ht="55.5" customHeight="1">
      <c r="A7" s="131"/>
      <c r="B7" s="135"/>
      <c r="C7" s="139"/>
      <c r="D7" s="18" t="s">
        <v>8</v>
      </c>
      <c r="E7" s="8" t="s">
        <v>37</v>
      </c>
      <c r="F7" s="8" t="s">
        <v>9</v>
      </c>
      <c r="G7" s="8" t="s">
        <v>37</v>
      </c>
      <c r="H7" s="8" t="s">
        <v>14</v>
      </c>
      <c r="I7" s="8" t="s">
        <v>37</v>
      </c>
      <c r="J7" s="141"/>
      <c r="K7" s="130"/>
      <c r="L7" s="130"/>
      <c r="M7" s="130"/>
    </row>
    <row r="8" spans="1:13" ht="16.5" hidden="1" customHeight="1">
      <c r="A8" s="131"/>
      <c r="B8" s="135"/>
      <c r="C8" s="19"/>
      <c r="D8" s="9"/>
      <c r="E8" s="9"/>
      <c r="F8" s="9"/>
      <c r="G8" s="9"/>
      <c r="H8" s="9"/>
      <c r="I8" s="9"/>
      <c r="J8" s="3"/>
      <c r="K8" s="2"/>
    </row>
    <row r="9" spans="1:13" ht="15.75" hidden="1" customHeight="1" thickBot="1">
      <c r="A9" s="26"/>
      <c r="B9" s="136"/>
      <c r="C9" s="27"/>
      <c r="D9" s="9"/>
      <c r="E9" s="9"/>
      <c r="F9" s="9"/>
      <c r="G9" s="9"/>
      <c r="H9" s="9"/>
      <c r="I9" s="9"/>
      <c r="J9" s="3"/>
      <c r="K9" s="28"/>
    </row>
    <row r="10" spans="1:13" ht="19.5" customHeight="1">
      <c r="A10" s="47">
        <v>1</v>
      </c>
      <c r="B10" s="23" t="s">
        <v>29</v>
      </c>
      <c r="C10" s="40" t="s">
        <v>36</v>
      </c>
      <c r="D10" s="50">
        <v>9.5</v>
      </c>
      <c r="E10" s="50">
        <v>1868.68</v>
      </c>
      <c r="F10" s="50">
        <v>64.5</v>
      </c>
      <c r="G10" s="50">
        <v>1671.14</v>
      </c>
      <c r="H10" s="50">
        <v>926</v>
      </c>
      <c r="I10" s="50">
        <v>1429.68</v>
      </c>
      <c r="J10" s="62">
        <f t="shared" ref="J10:J11" si="0">D10+F10+H10</f>
        <v>1000</v>
      </c>
      <c r="K10" s="63">
        <f>(D10*E10+F10*G10+H10*I10)</f>
        <v>1449424.6700000002</v>
      </c>
      <c r="L10" s="54">
        <f xml:space="preserve"> ROUND(((((K10/1.2-442.04*11.54)*1.5%)+((K10/1.2-442.04*11.54)*1.5%)*0.01063829787+((K10/1.2-442.04*11.54)*1.5%)*0.05319148935)),0)</f>
        <v>19193</v>
      </c>
      <c r="M10" s="53">
        <f>L10+K10</f>
        <v>1468617.6700000002</v>
      </c>
    </row>
    <row r="11" spans="1:13" ht="21.75" customHeight="1">
      <c r="A11" s="55">
        <v>2</v>
      </c>
      <c r="B11" s="29" t="s">
        <v>13</v>
      </c>
      <c r="C11" s="41" t="s">
        <v>28</v>
      </c>
      <c r="D11" s="64">
        <v>15</v>
      </c>
      <c r="E11" s="65">
        <v>1868.68</v>
      </c>
      <c r="F11" s="66">
        <v>142.5</v>
      </c>
      <c r="G11" s="65">
        <v>1671.14</v>
      </c>
      <c r="H11" s="65">
        <v>842.5</v>
      </c>
      <c r="I11" s="65">
        <v>1429.68</v>
      </c>
      <c r="J11" s="67">
        <f t="shared" si="0"/>
        <v>1000</v>
      </c>
      <c r="K11" s="63">
        <f t="shared" ref="K11" si="1">(D11*E11+F11*G11+H11*I11)</f>
        <v>1470673.0500000003</v>
      </c>
      <c r="L11" s="54">
        <f xml:space="preserve"> ROUND(((((K11/1.2-631.54*11.54)*1.5%)+((K11/1.2-631.54*11.54)*1.5%)*0.01063829787+((K11/1.2-631.54*11.54)*1.5%)*0.05319148935)),0)</f>
        <v>19441</v>
      </c>
      <c r="M11" s="53">
        <f>L11+K11</f>
        <v>1490114.0500000003</v>
      </c>
    </row>
    <row r="12" spans="1:13" ht="21.75" customHeight="1">
      <c r="A12" s="47">
        <v>3</v>
      </c>
      <c r="B12" s="22" t="s">
        <v>24</v>
      </c>
      <c r="C12" s="40" t="s">
        <v>28</v>
      </c>
      <c r="D12" s="60">
        <v>62.5</v>
      </c>
      <c r="E12" s="50">
        <v>1868.68</v>
      </c>
      <c r="F12" s="50">
        <v>180.5</v>
      </c>
      <c r="G12" s="50">
        <v>1671.14</v>
      </c>
      <c r="H12" s="50">
        <v>757</v>
      </c>
      <c r="I12" s="50">
        <v>1429.68</v>
      </c>
      <c r="J12" s="52">
        <f t="shared" ref="J12:J22" si="2">D12+F12+H12</f>
        <v>1000</v>
      </c>
      <c r="K12" s="53">
        <f>(D12*E12+F12*G12+H12*I12)</f>
        <v>1500701.03</v>
      </c>
      <c r="L12" s="54">
        <f xml:space="preserve"> ROUND(((((K12/1.2-225.03*11.54)*1.5%)+((K12/1.2-225.03*11.54)*1.5%)*0.01063829787+((K12/1.2-225.03*11.54)*1.5%)*0.05319148935)),0)</f>
        <v>19915</v>
      </c>
      <c r="M12" s="53">
        <f>L12+K12</f>
        <v>1520616.03</v>
      </c>
    </row>
    <row r="13" spans="1:13" s="77" customFormat="1" ht="20.25" customHeight="1">
      <c r="A13" s="68">
        <v>4</v>
      </c>
      <c r="B13" s="69" t="s">
        <v>1</v>
      </c>
      <c r="C13" s="70"/>
      <c r="D13" s="71">
        <v>0</v>
      </c>
      <c r="E13" s="72">
        <v>1360.68</v>
      </c>
      <c r="F13" s="73">
        <v>18</v>
      </c>
      <c r="G13" s="72">
        <v>1266.06</v>
      </c>
      <c r="H13" s="72">
        <v>982</v>
      </c>
      <c r="I13" s="72">
        <v>1109.5899999999999</v>
      </c>
      <c r="J13" s="74">
        <f>D13+F13+H13</f>
        <v>1000</v>
      </c>
      <c r="K13" s="75">
        <f>(D13*E13+F13*G13+H13*I13)</f>
        <v>1112406.46</v>
      </c>
      <c r="L13" s="76">
        <f xml:space="preserve"> ROUND(((((K13/1.2-246.48*11.54)*1.5%)+((K13/1.2-246.48*11.54)*1.5%)*0.01063829787+((K13/1.2-246.48*11.54)*1.5%)*0.05319148935)),0)</f>
        <v>14747</v>
      </c>
      <c r="M13" s="75">
        <f t="shared" ref="M13:M17" si="3">L13+K13</f>
        <v>1127153.46</v>
      </c>
    </row>
    <row r="14" spans="1:13" s="77" customFormat="1" ht="18.75" customHeight="1">
      <c r="A14" s="78">
        <v>5</v>
      </c>
      <c r="B14" s="69" t="s">
        <v>10</v>
      </c>
      <c r="C14" s="70"/>
      <c r="D14" s="71">
        <v>42.75</v>
      </c>
      <c r="E14" s="72">
        <v>1360.68</v>
      </c>
      <c r="F14" s="73">
        <v>169.75</v>
      </c>
      <c r="G14" s="72">
        <v>1266.06</v>
      </c>
      <c r="H14" s="72">
        <v>441.5</v>
      </c>
      <c r="I14" s="72">
        <v>1109.5899999999999</v>
      </c>
      <c r="J14" s="74">
        <f>D14+F14+H14</f>
        <v>654</v>
      </c>
      <c r="K14" s="75">
        <f>(D14*E14+F14*G14+H14*I14)</f>
        <v>762966.74</v>
      </c>
      <c r="L14" s="76">
        <f xml:space="preserve"> ROUND(((((K14/1.2-531.27*11.54)*1.5%)+((K14/1.2-531.27*11.54)*1.5%)*0.01063829787+((K14/1.2-531.27*11.54)*1.5%)*0.05319148935)),0)</f>
        <v>10048</v>
      </c>
      <c r="M14" s="75">
        <f t="shared" si="3"/>
        <v>773014.74</v>
      </c>
    </row>
    <row r="15" spans="1:13" ht="19.5" customHeight="1">
      <c r="A15" s="55">
        <v>6</v>
      </c>
      <c r="B15" s="22" t="s">
        <v>25</v>
      </c>
      <c r="C15" s="23"/>
      <c r="D15" s="60">
        <v>26.5</v>
      </c>
      <c r="E15" s="50">
        <v>1360.68</v>
      </c>
      <c r="F15" s="50">
        <v>229.1</v>
      </c>
      <c r="G15" s="50">
        <v>1266.06</v>
      </c>
      <c r="H15" s="50">
        <v>1141.4000000000001</v>
      </c>
      <c r="I15" s="50">
        <v>1109.5899999999999</v>
      </c>
      <c r="J15" s="52">
        <f>D15+F15+H15</f>
        <v>1397</v>
      </c>
      <c r="K15" s="53">
        <f>(D15*E15+F15*G15+H15*I15)+17500</f>
        <v>1610098.392</v>
      </c>
      <c r="L15" s="54">
        <f xml:space="preserve"> ROUND(((((K15/1.2-784.89*11.54)*1.5%)+((K15/1.2-784.89*11.54)*1.5%)*0.01063829787+((K15/1.2-784.89*11.54)*1.5%)*0.05319148935)),0)</f>
        <v>21266</v>
      </c>
      <c r="M15" s="53">
        <f t="shared" si="3"/>
        <v>1631364.392</v>
      </c>
    </row>
    <row r="16" spans="1:13" ht="18" customHeight="1">
      <c r="A16" s="47">
        <v>7</v>
      </c>
      <c r="B16" s="22" t="s">
        <v>30</v>
      </c>
      <c r="C16" s="23"/>
      <c r="D16" s="49">
        <v>0</v>
      </c>
      <c r="E16" s="50">
        <v>1360.68</v>
      </c>
      <c r="F16" s="61">
        <v>83</v>
      </c>
      <c r="G16" s="50">
        <v>1266.06</v>
      </c>
      <c r="H16" s="50">
        <v>148</v>
      </c>
      <c r="I16" s="50">
        <v>1109.5899999999999</v>
      </c>
      <c r="J16" s="52">
        <f t="shared" si="2"/>
        <v>231</v>
      </c>
      <c r="K16" s="53">
        <f t="shared" ref="K16:K28" si="4">(D16*E16+F16*G16+H16*I16)</f>
        <v>269302.3</v>
      </c>
      <c r="L16" s="54">
        <f xml:space="preserve"> ROUND(((((K16/1.2-189.91*11.54)*1.5%)+((K16/1.2-189.91*11.54)*1.5%)*0.01063829787+((K16/1.2-189.91*11.54)*1.5%)*0.05319148935)),0)</f>
        <v>3546</v>
      </c>
      <c r="M16" s="53">
        <f t="shared" si="3"/>
        <v>272848.3</v>
      </c>
    </row>
    <row r="17" spans="1:13" ht="21" customHeight="1">
      <c r="A17" s="68">
        <v>8</v>
      </c>
      <c r="B17" s="82" t="s">
        <v>31</v>
      </c>
      <c r="C17" s="80"/>
      <c r="D17" s="83">
        <v>0</v>
      </c>
      <c r="E17" s="72">
        <v>1360.68</v>
      </c>
      <c r="F17" s="81">
        <v>48</v>
      </c>
      <c r="G17" s="72">
        <v>1266.06</v>
      </c>
      <c r="H17" s="72">
        <v>136</v>
      </c>
      <c r="I17" s="72">
        <v>1109.5899999999999</v>
      </c>
      <c r="J17" s="74">
        <f t="shared" si="2"/>
        <v>184</v>
      </c>
      <c r="K17" s="75">
        <f t="shared" si="4"/>
        <v>211675.12</v>
      </c>
      <c r="L17" s="76">
        <f xml:space="preserve"> ROUND(((((K17/1.2-119.64*11.54)*1.5%)+((K17/1.2-119.64*11.54)*1.5%)*0.01063829787+((K17/1.2-119.64*11.54)*1.5%)*0.05319148935)),0)</f>
        <v>2793</v>
      </c>
      <c r="M17" s="75">
        <f t="shared" si="3"/>
        <v>214468.12</v>
      </c>
    </row>
    <row r="18" spans="1:13" ht="21" customHeight="1">
      <c r="A18" s="42">
        <v>9</v>
      </c>
      <c r="B18" s="14" t="s">
        <v>2</v>
      </c>
      <c r="C18" s="21"/>
      <c r="D18" s="24">
        <v>12</v>
      </c>
      <c r="E18" s="30">
        <v>1360.68</v>
      </c>
      <c r="F18" s="25">
        <v>36</v>
      </c>
      <c r="G18" s="30">
        <v>1266.06</v>
      </c>
      <c r="H18" s="30">
        <v>47</v>
      </c>
      <c r="I18" s="30">
        <v>1109.5899999999999</v>
      </c>
      <c r="J18" s="12">
        <f t="shared" si="2"/>
        <v>95</v>
      </c>
      <c r="K18" s="13">
        <f t="shared" si="4"/>
        <v>114057.04999999999</v>
      </c>
      <c r="L18" s="34">
        <f xml:space="preserve"> ROUND(((((K18/1.2-110.33*11.54)*1.5%)+((K18/1.2-110.33*11.54)*1.5%)*0.01063829787+((K18/1.2-110.33*11.54)*1.5%)*0.05319148935)),0)</f>
        <v>1496</v>
      </c>
      <c r="M18" s="38">
        <f t="shared" ref="M18:M19" si="5">L18+K18</f>
        <v>115553.04999999999</v>
      </c>
    </row>
    <row r="19" spans="1:13" ht="17.25" customHeight="1">
      <c r="A19" s="68">
        <v>10</v>
      </c>
      <c r="B19" s="69" t="s">
        <v>3</v>
      </c>
      <c r="C19" s="80"/>
      <c r="D19" s="83">
        <v>16</v>
      </c>
      <c r="E19" s="72">
        <v>1360.68</v>
      </c>
      <c r="F19" s="81">
        <v>86</v>
      </c>
      <c r="G19" s="72">
        <v>1266.06</v>
      </c>
      <c r="H19" s="72">
        <v>282</v>
      </c>
      <c r="I19" s="72">
        <v>1109.5899999999999</v>
      </c>
      <c r="J19" s="74">
        <f t="shared" si="2"/>
        <v>384</v>
      </c>
      <c r="K19" s="75">
        <f t="shared" si="4"/>
        <v>443556.42</v>
      </c>
      <c r="L19" s="76">
        <f xml:space="preserve"> ROUND(((((K19/1.2-266.82*11.54)*1.5%)+((K19/1.2-266.82*11.54)*1.5%)*0.01063829787+((K19/1.2-266.82*11.54)*1.5%)*0.05319148935)),0)</f>
        <v>5849</v>
      </c>
      <c r="M19" s="75">
        <f t="shared" si="5"/>
        <v>449405.42</v>
      </c>
    </row>
    <row r="20" spans="1:13" ht="21" customHeight="1">
      <c r="A20" s="78">
        <v>11</v>
      </c>
      <c r="B20" s="69" t="s">
        <v>32</v>
      </c>
      <c r="C20" s="80"/>
      <c r="D20" s="83">
        <v>2</v>
      </c>
      <c r="E20" s="72">
        <v>1360.68</v>
      </c>
      <c r="F20" s="81">
        <v>40</v>
      </c>
      <c r="G20" s="72">
        <v>1266.06</v>
      </c>
      <c r="H20" s="72">
        <v>758</v>
      </c>
      <c r="I20" s="72">
        <v>1109.5899999999999</v>
      </c>
      <c r="J20" s="74">
        <f t="shared" si="2"/>
        <v>800</v>
      </c>
      <c r="K20" s="75">
        <f t="shared" si="4"/>
        <v>894432.98</v>
      </c>
      <c r="L20" s="76">
        <f xml:space="preserve"> ROUND(((((K20/1.2-245.22*11.54)*1.5%)+((K20/1.2-245.22*11.54)*1.5%)*0.01063829787+((K20/1.2-245.22*11.54)*1.5%)*0.05319148935)),0)</f>
        <v>11849</v>
      </c>
      <c r="M20" s="75">
        <f t="shared" ref="M20" si="6">L20+K20</f>
        <v>906281.98</v>
      </c>
    </row>
    <row r="21" spans="1:13" ht="21.75" customHeight="1">
      <c r="A21" s="68">
        <v>12</v>
      </c>
      <c r="B21" s="82" t="s">
        <v>11</v>
      </c>
      <c r="C21" s="80"/>
      <c r="D21" s="71">
        <v>37</v>
      </c>
      <c r="E21" s="72">
        <v>1360.68</v>
      </c>
      <c r="F21" s="73">
        <v>107.6</v>
      </c>
      <c r="G21" s="72">
        <v>1266.06</v>
      </c>
      <c r="H21" s="72">
        <v>410.4</v>
      </c>
      <c r="I21" s="72">
        <v>1109.5899999999999</v>
      </c>
      <c r="J21" s="74">
        <f t="shared" si="2"/>
        <v>555</v>
      </c>
      <c r="K21" s="75">
        <f t="shared" si="4"/>
        <v>641948.95199999993</v>
      </c>
      <c r="L21" s="76">
        <f xml:space="preserve"> ROUND(((((K21/1.2-400.88*11.54)*1.5%)+((K21/1.2-400.88*11.54)*1.5%)*0.01063829787+((K21/1.2-400.88*11.54)*1.5%)*0.05319148935)),0)</f>
        <v>8463</v>
      </c>
      <c r="M21" s="75">
        <f t="shared" ref="M21" si="7">L21+K21</f>
        <v>650411.95199999993</v>
      </c>
    </row>
    <row r="22" spans="1:13" ht="23.25" customHeight="1">
      <c r="A22" s="42">
        <v>13</v>
      </c>
      <c r="B22" s="11" t="s">
        <v>34</v>
      </c>
      <c r="C22" s="20"/>
      <c r="D22" s="31">
        <v>14</v>
      </c>
      <c r="E22" s="30">
        <v>1360.68</v>
      </c>
      <c r="F22" s="32">
        <v>25</v>
      </c>
      <c r="G22" s="30">
        <v>1266.06</v>
      </c>
      <c r="H22" s="30">
        <v>76</v>
      </c>
      <c r="I22" s="30">
        <v>1109.5899999999999</v>
      </c>
      <c r="J22" s="12">
        <f t="shared" si="2"/>
        <v>115</v>
      </c>
      <c r="K22" s="13">
        <f t="shared" si="4"/>
        <v>135029.85999999999</v>
      </c>
      <c r="L22" s="34">
        <f xml:space="preserve"> ROUND(((((K22/1.2-100.98*11.54)*1.5%)+((K22/1.2-100.98*11.54)*1.5%)*0.01063829787+((K22/1.2-100.98*11.54)*1.5%)*0.05319148935)),0)</f>
        <v>1777</v>
      </c>
      <c r="M22" s="38">
        <f t="shared" ref="M22:M23" si="8">L22+K22</f>
        <v>136806.85999999999</v>
      </c>
    </row>
    <row r="23" spans="1:13" ht="19.5" customHeight="1">
      <c r="A23" s="58">
        <v>14</v>
      </c>
      <c r="B23" s="56" t="s">
        <v>33</v>
      </c>
      <c r="C23" s="20"/>
      <c r="D23" s="24">
        <v>13.5</v>
      </c>
      <c r="E23" s="30">
        <v>1360.68</v>
      </c>
      <c r="F23" s="25">
        <v>50</v>
      </c>
      <c r="G23" s="30">
        <v>1266.06</v>
      </c>
      <c r="H23" s="30">
        <v>46.5</v>
      </c>
      <c r="I23" s="30">
        <v>1109.5899999999999</v>
      </c>
      <c r="J23" s="12">
        <f>D23+F23+H23</f>
        <v>110</v>
      </c>
      <c r="K23" s="13">
        <f>(D23*E23+F23*G23+H23*I23)</f>
        <v>133268.11499999999</v>
      </c>
      <c r="L23" s="34">
        <f xml:space="preserve"> ROUND(((((K23/1.2-263.74*11.54)*1.5%)+((K23/1.2-263.74*11.54)*1.5%)*0.01063829787+((K23/1.2-263.74*11.54)*1.5%)*0.05319148935)),0)</f>
        <v>1724</v>
      </c>
      <c r="M23" s="38">
        <f t="shared" si="8"/>
        <v>134992.11499999999</v>
      </c>
    </row>
    <row r="24" spans="1:13" ht="15" hidden="1" customHeight="1">
      <c r="A24" s="42">
        <v>15</v>
      </c>
      <c r="B24" s="56"/>
      <c r="C24" s="20"/>
      <c r="D24" s="24"/>
      <c r="E24" s="35">
        <v>1347.53</v>
      </c>
      <c r="F24" s="25"/>
      <c r="G24" s="30">
        <v>1210.92</v>
      </c>
      <c r="H24" s="30"/>
      <c r="I24" s="30">
        <v>950.32</v>
      </c>
      <c r="J24" s="12"/>
      <c r="K24" s="13">
        <f t="shared" si="4"/>
        <v>0</v>
      </c>
      <c r="L24" s="34"/>
      <c r="M24" s="2"/>
    </row>
    <row r="25" spans="1:13" ht="21.75" customHeight="1">
      <c r="A25" s="59">
        <v>16</v>
      </c>
      <c r="B25" s="57" t="s">
        <v>35</v>
      </c>
      <c r="C25" s="23"/>
      <c r="D25" s="49">
        <v>2</v>
      </c>
      <c r="E25" s="50">
        <v>1360.68</v>
      </c>
      <c r="F25" s="51">
        <v>35</v>
      </c>
      <c r="G25" s="50">
        <v>1266.06</v>
      </c>
      <c r="H25" s="50">
        <v>410</v>
      </c>
      <c r="I25" s="50">
        <v>1109.5899999999999</v>
      </c>
      <c r="J25" s="52">
        <f t="shared" ref="J25:J28" si="9">D25+F25+H25</f>
        <v>447</v>
      </c>
      <c r="K25" s="53">
        <f t="shared" si="4"/>
        <v>501965.36</v>
      </c>
      <c r="L25" s="54">
        <f xml:space="preserve"> ROUND(((((K25/1.2-160.5*11.54)*1.5%)+((K25/1.2-160.5*11.54)*1.5%)*0.01063829787+((K25/1.2-160.5*11.54)*1.5%)*0.05319148935)),0)</f>
        <v>6646</v>
      </c>
      <c r="M25" s="53">
        <f>L25+K25</f>
        <v>508611.36</v>
      </c>
    </row>
    <row r="26" spans="1:13" ht="21" customHeight="1">
      <c r="A26" s="78">
        <v>17</v>
      </c>
      <c r="B26" s="79" t="s">
        <v>41</v>
      </c>
      <c r="C26" s="80"/>
      <c r="D26" s="71">
        <v>1</v>
      </c>
      <c r="E26" s="72">
        <v>1360.68</v>
      </c>
      <c r="F26" s="81">
        <v>56</v>
      </c>
      <c r="G26" s="72">
        <v>1266.06</v>
      </c>
      <c r="H26" s="72">
        <v>913</v>
      </c>
      <c r="I26" s="72">
        <v>1109.5899999999999</v>
      </c>
      <c r="J26" s="74">
        <f t="shared" si="9"/>
        <v>970</v>
      </c>
      <c r="K26" s="75">
        <f t="shared" si="4"/>
        <v>1085315.71</v>
      </c>
      <c r="L26" s="76">
        <f xml:space="preserve"> ROUND(((((K26/1.2-306.53*11.54)*1.5%)+((K26/1.2-306.53*11.54)*1.5%)*0.01063829787+((K26/1.2-306.53*11.54)*1.5%)*0.05319148935)),0)</f>
        <v>14376</v>
      </c>
      <c r="M26" s="75">
        <f>L26+K26</f>
        <v>1099691.71</v>
      </c>
    </row>
    <row r="27" spans="1:13" ht="21" customHeight="1">
      <c r="A27" s="43">
        <v>18</v>
      </c>
      <c r="B27" s="11" t="s">
        <v>12</v>
      </c>
      <c r="C27" s="20"/>
      <c r="D27" s="31">
        <v>10.75</v>
      </c>
      <c r="E27" s="30">
        <v>1360.68</v>
      </c>
      <c r="F27" s="25">
        <v>84.6</v>
      </c>
      <c r="G27" s="30">
        <v>1266.06</v>
      </c>
      <c r="H27" s="30">
        <v>58.65</v>
      </c>
      <c r="I27" s="30">
        <v>1109.5899999999999</v>
      </c>
      <c r="J27" s="12">
        <f t="shared" si="9"/>
        <v>154</v>
      </c>
      <c r="K27" s="13">
        <f t="shared" si="4"/>
        <v>186813.43949999998</v>
      </c>
      <c r="L27" s="34">
        <f xml:space="preserve"> ROUND(((((K27/1.2-202.04*11.54)*1.5%)+((K27/1.2-202.04*11.54)*1.5%)*0.01063829787+((K27/1.2-202.04*11.54)*1.5%)*0.05319148935)),0)</f>
        <v>2447</v>
      </c>
      <c r="M27" s="38">
        <f>L27+K27</f>
        <v>189260.43949999998</v>
      </c>
    </row>
    <row r="28" spans="1:13" ht="21" customHeight="1">
      <c r="A28" s="78">
        <v>19</v>
      </c>
      <c r="B28" s="69" t="s">
        <v>5</v>
      </c>
      <c r="C28" s="80"/>
      <c r="D28" s="71">
        <v>9</v>
      </c>
      <c r="E28" s="72">
        <v>1360.68</v>
      </c>
      <c r="F28" s="81">
        <v>60</v>
      </c>
      <c r="G28" s="72">
        <v>1266.06</v>
      </c>
      <c r="H28" s="72">
        <v>831</v>
      </c>
      <c r="I28" s="72">
        <v>1109.5899999999999</v>
      </c>
      <c r="J28" s="74">
        <f t="shared" si="9"/>
        <v>900</v>
      </c>
      <c r="K28" s="75">
        <f t="shared" si="4"/>
        <v>1010279.0099999999</v>
      </c>
      <c r="L28" s="76">
        <f xml:space="preserve"> ROUND(((((K28/1.2-317.54*11.54)*1.5%)+((K28/1.2-317.54*11.54)*1.5%)*0.01063829787+((K28/1.2-317.54*11.54)*1.5%)*0.05319148935)),0)</f>
        <v>13376</v>
      </c>
      <c r="M28" s="75">
        <f t="shared" ref="M28:M31" si="10">L28+K28</f>
        <v>1023655.0099999999</v>
      </c>
    </row>
    <row r="29" spans="1:13" ht="21" customHeight="1">
      <c r="A29" s="68">
        <v>20</v>
      </c>
      <c r="B29" s="82" t="s">
        <v>42</v>
      </c>
      <c r="C29" s="80"/>
      <c r="D29" s="71">
        <v>5</v>
      </c>
      <c r="E29" s="72">
        <v>1360.68</v>
      </c>
      <c r="F29" s="81">
        <v>128</v>
      </c>
      <c r="G29" s="72">
        <v>1266.06</v>
      </c>
      <c r="H29" s="72">
        <v>267</v>
      </c>
      <c r="I29" s="72">
        <v>1109.5899999999999</v>
      </c>
      <c r="J29" s="74">
        <f t="shared" ref="J29:J32" si="11">D29+F29+H29</f>
        <v>400</v>
      </c>
      <c r="K29" s="75">
        <f t="shared" ref="K29:K31" si="12">(D29*E29+F29*G29+H29*I29)</f>
        <v>465119.61</v>
      </c>
      <c r="L29" s="76">
        <f xml:space="preserve"> ROUND(((((K29/1.2-314.45*11.54)*1.5%)+((K29/1.2-314.45*11.54)*1.5%)*0.01063829787+((K29/1.2-314.45*11.54)*1.5%)*0.05319148935)),0)</f>
        <v>6127</v>
      </c>
      <c r="M29" s="75">
        <f t="shared" si="10"/>
        <v>471246.61</v>
      </c>
    </row>
    <row r="30" spans="1:13" ht="21" customHeight="1">
      <c r="A30" s="47">
        <v>21</v>
      </c>
      <c r="B30" s="48" t="s">
        <v>43</v>
      </c>
      <c r="C30" s="23"/>
      <c r="D30" s="49">
        <v>4</v>
      </c>
      <c r="E30" s="50">
        <v>1360.68</v>
      </c>
      <c r="F30" s="51">
        <v>146</v>
      </c>
      <c r="G30" s="50">
        <v>1266.06</v>
      </c>
      <c r="H30" s="50">
        <v>350</v>
      </c>
      <c r="I30" s="50">
        <v>1109.5899999999999</v>
      </c>
      <c r="J30" s="52">
        <f t="shared" si="11"/>
        <v>500</v>
      </c>
      <c r="K30" s="53">
        <f t="shared" si="12"/>
        <v>578643.98</v>
      </c>
      <c r="L30" s="54">
        <f xml:space="preserve"> ROUND(((((K30/1.2-363.99*11.54)*1.5%)+((K30/1.2-363.99*11.54)*1.5%)*0.01063829787+((K30/1.2-363.99*11.54)*1.5%)*0.05319148935)),0)</f>
        <v>7628</v>
      </c>
      <c r="M30" s="53">
        <f t="shared" si="10"/>
        <v>586271.98</v>
      </c>
    </row>
    <row r="31" spans="1:13" ht="21" customHeight="1">
      <c r="A31" s="43">
        <v>22</v>
      </c>
      <c r="B31" s="20" t="s">
        <v>39</v>
      </c>
      <c r="C31" s="36"/>
      <c r="D31" s="24">
        <v>2</v>
      </c>
      <c r="E31" s="30">
        <v>1360.68</v>
      </c>
      <c r="F31" s="32">
        <v>44</v>
      </c>
      <c r="G31" s="30">
        <v>1266.06</v>
      </c>
      <c r="H31" s="30">
        <v>90</v>
      </c>
      <c r="I31" s="30">
        <v>1109.5899999999999</v>
      </c>
      <c r="J31" s="12">
        <f t="shared" si="11"/>
        <v>136</v>
      </c>
      <c r="K31" s="13">
        <f t="shared" si="12"/>
        <v>158291.09999999998</v>
      </c>
      <c r="L31" s="34">
        <f xml:space="preserve"> ROUND(((((K31/1.2-108.44*11.54)*1.5%)+((K31/1.2-108.44*11.54)*1.5%)*0.01063829787+((K31/1.2-108.44*11.54)*1.5%)*0.05319148935)),0)</f>
        <v>2085</v>
      </c>
      <c r="M31" s="38">
        <f t="shared" si="10"/>
        <v>160376.09999999998</v>
      </c>
    </row>
    <row r="32" spans="1:13" ht="21" customHeight="1">
      <c r="A32" s="42">
        <v>23</v>
      </c>
      <c r="B32" s="36" t="s">
        <v>40</v>
      </c>
      <c r="C32" s="36"/>
      <c r="D32" s="31">
        <v>1.7</v>
      </c>
      <c r="E32" s="30"/>
      <c r="F32" s="32">
        <v>30.3</v>
      </c>
      <c r="G32" s="30"/>
      <c r="H32" s="30"/>
      <c r="I32" s="30"/>
      <c r="J32" s="12">
        <f t="shared" si="11"/>
        <v>32</v>
      </c>
      <c r="K32" s="13">
        <v>66767.22</v>
      </c>
      <c r="L32" s="34">
        <f xml:space="preserve"> ROUND(((((K32/1.2-35.26*11.54)*1.5%)+((K32/1.2-35.26*11.54)*1.5%)*0.01063829787+((K32/1.2-35.26*11.54)*1.5%)*0.05319148935)),0)</f>
        <v>881</v>
      </c>
      <c r="M32" s="38">
        <v>67648.22</v>
      </c>
    </row>
    <row r="33" spans="1:13" ht="17.25" customHeight="1">
      <c r="A33" s="137" t="s">
        <v>6</v>
      </c>
      <c r="B33" s="138"/>
      <c r="C33" s="17"/>
      <c r="D33" s="33">
        <f>SUM(D10:D32)</f>
        <v>286.2</v>
      </c>
      <c r="E33" s="33"/>
      <c r="F33" s="33">
        <f>SUM(F10:F32)</f>
        <v>1863.8499999999997</v>
      </c>
      <c r="G33" s="33"/>
      <c r="H33" s="33">
        <f>SUM(H10:H32)</f>
        <v>9913.9499999999989</v>
      </c>
      <c r="I33" s="33"/>
      <c r="J33" s="33">
        <f>SUM(J10:J32)</f>
        <v>12064</v>
      </c>
      <c r="K33" s="39">
        <f>SUM(K10:K32)</f>
        <v>14802736.568499999</v>
      </c>
      <c r="L33" s="39">
        <f>SUM(L10:L32)</f>
        <v>195673</v>
      </c>
      <c r="M33" s="39">
        <f>SUM(M10:M32)</f>
        <v>14998409.568499999</v>
      </c>
    </row>
    <row r="34" spans="1:13" ht="17.25" customHeight="1">
      <c r="A34" s="44"/>
      <c r="B34" s="44"/>
      <c r="C34" s="44"/>
      <c r="D34" s="45"/>
      <c r="E34" s="45"/>
      <c r="F34" s="45"/>
      <c r="G34" s="45"/>
      <c r="H34" s="45"/>
      <c r="I34" s="45"/>
      <c r="J34" s="45"/>
      <c r="K34" s="46"/>
      <c r="L34" s="46"/>
      <c r="M34" s="46"/>
    </row>
    <row r="35" spans="1:13" ht="17.25" customHeight="1">
      <c r="A35" s="44"/>
      <c r="B35" s="128" t="s">
        <v>48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46"/>
    </row>
    <row r="36" spans="1:13" ht="17.25" customHeight="1">
      <c r="A36" s="44"/>
      <c r="B36" s="128" t="s">
        <v>49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46"/>
    </row>
    <row r="37" spans="1:13" ht="17.25" customHeight="1">
      <c r="A37" s="44"/>
      <c r="B37" s="128" t="s">
        <v>50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46"/>
    </row>
    <row r="38" spans="1:13">
      <c r="B38" s="4"/>
      <c r="C38" s="4"/>
    </row>
    <row r="39" spans="1:13" ht="15" hidden="1" customHeight="1">
      <c r="D39" s="123"/>
      <c r="E39" s="123"/>
      <c r="F39" s="123"/>
      <c r="G39" s="123"/>
      <c r="H39" s="123"/>
      <c r="I39" s="15"/>
      <c r="J39" s="123" t="s">
        <v>27</v>
      </c>
      <c r="K39" s="123"/>
    </row>
    <row r="40" spans="1:13" ht="31.5" hidden="1" customHeight="1">
      <c r="B40" s="10" t="s">
        <v>16</v>
      </c>
      <c r="C40" s="10"/>
      <c r="D40" s="132" t="s">
        <v>17</v>
      </c>
      <c r="E40" s="132"/>
      <c r="F40" s="132"/>
      <c r="G40" s="132"/>
      <c r="H40" s="132"/>
      <c r="I40" s="16"/>
      <c r="J40" s="132" t="s">
        <v>26</v>
      </c>
      <c r="K40" s="132"/>
    </row>
    <row r="41" spans="1:13" hidden="1">
      <c r="D41" s="124"/>
      <c r="E41" s="125"/>
      <c r="F41" s="125"/>
      <c r="G41" s="125"/>
      <c r="H41" s="125"/>
      <c r="I41" s="1"/>
    </row>
    <row r="42" spans="1:13" hidden="1">
      <c r="B42" s="10" t="s">
        <v>18</v>
      </c>
      <c r="C42" s="10"/>
      <c r="D42" s="123" t="s">
        <v>21</v>
      </c>
      <c r="E42" s="123"/>
      <c r="F42" s="123"/>
      <c r="G42" s="123"/>
      <c r="H42" s="123"/>
      <c r="I42" s="15"/>
      <c r="J42" s="123">
        <v>1680.22</v>
      </c>
      <c r="K42" s="123"/>
    </row>
    <row r="43" spans="1:13" hidden="1">
      <c r="B43" s="10" t="s">
        <v>19</v>
      </c>
      <c r="C43" s="10"/>
      <c r="D43" s="123" t="s">
        <v>22</v>
      </c>
      <c r="E43" s="123"/>
      <c r="F43" s="123"/>
      <c r="G43" s="123"/>
      <c r="H43" s="123"/>
      <c r="I43" s="15"/>
      <c r="J43" s="123">
        <v>1494.5</v>
      </c>
      <c r="K43" s="123"/>
    </row>
    <row r="44" spans="1:13" hidden="1">
      <c r="B44" s="10" t="s">
        <v>20</v>
      </c>
      <c r="C44" s="10"/>
      <c r="D44" s="123" t="s">
        <v>23</v>
      </c>
      <c r="E44" s="123"/>
      <c r="F44" s="123"/>
      <c r="G44" s="123"/>
      <c r="H44" s="123"/>
      <c r="I44" s="15"/>
      <c r="J44" s="123">
        <v>944.34</v>
      </c>
      <c r="K44" s="123"/>
    </row>
    <row r="45" spans="1:13">
      <c r="E45" s="37"/>
    </row>
  </sheetData>
  <mergeCells count="27">
    <mergeCell ref="J44:K44"/>
    <mergeCell ref="J42:K42"/>
    <mergeCell ref="J43:K43"/>
    <mergeCell ref="J40:K40"/>
    <mergeCell ref="D6:I6"/>
    <mergeCell ref="B36:L36"/>
    <mergeCell ref="B37:L37"/>
    <mergeCell ref="D40:H40"/>
    <mergeCell ref="B6:B9"/>
    <mergeCell ref="A33:B33"/>
    <mergeCell ref="J39:K39"/>
    <mergeCell ref="C6:C7"/>
    <mergeCell ref="K6:K7"/>
    <mergeCell ref="J6:J7"/>
    <mergeCell ref="D42:H42"/>
    <mergeCell ref="D44:H44"/>
    <mergeCell ref="D43:H43"/>
    <mergeCell ref="D41:H41"/>
    <mergeCell ref="D39:H39"/>
    <mergeCell ref="K1:M1"/>
    <mergeCell ref="K2:M2"/>
    <mergeCell ref="A3:M3"/>
    <mergeCell ref="A4:M4"/>
    <mergeCell ref="B35:L35"/>
    <mergeCell ref="L6:L7"/>
    <mergeCell ref="M6:M7"/>
    <mergeCell ref="A6:A8"/>
  </mergeCells>
  <pageMargins left="0.19685039370078741" right="0.19685039370078741" top="0.27559055118110237" bottom="0.19685039370078741" header="0.23622047244094491" footer="0.19685039370078741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18"/>
  <sheetViews>
    <sheetView tabSelected="1" topLeftCell="A6" workbookViewId="0">
      <selection activeCell="O25" sqref="O25"/>
    </sheetView>
  </sheetViews>
  <sheetFormatPr defaultRowHeight="15"/>
  <cols>
    <col min="2" max="2" width="35.42578125" customWidth="1"/>
    <col min="3" max="8" width="0" hidden="1" customWidth="1"/>
    <col min="9" max="9" width="15.28515625" customWidth="1"/>
    <col min="10" max="10" width="16.140625" customWidth="1"/>
    <col min="11" max="11" width="15.28515625" customWidth="1"/>
  </cols>
  <sheetData>
    <row r="3" spans="1:11" ht="13.5" customHeight="1">
      <c r="A3" s="149" t="s">
        <v>46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51.75" customHeight="1">
      <c r="A4" s="148" t="s">
        <v>53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53.25" customHeight="1">
      <c r="A5" s="151" t="s">
        <v>4</v>
      </c>
      <c r="B5" s="152" t="s">
        <v>0</v>
      </c>
      <c r="C5" s="154" t="s">
        <v>7</v>
      </c>
      <c r="D5" s="154"/>
      <c r="E5" s="154"/>
      <c r="F5" s="154"/>
      <c r="G5" s="154"/>
      <c r="H5" s="155"/>
      <c r="I5" s="156" t="s">
        <v>15</v>
      </c>
      <c r="J5" s="142" t="s">
        <v>58</v>
      </c>
      <c r="K5" s="145" t="s">
        <v>54</v>
      </c>
    </row>
    <row r="6" spans="1:11" ht="55.5" customHeight="1">
      <c r="A6" s="151"/>
      <c r="B6" s="152"/>
      <c r="C6" s="104" t="s">
        <v>8</v>
      </c>
      <c r="D6" s="105" t="s">
        <v>37</v>
      </c>
      <c r="E6" s="105" t="s">
        <v>9</v>
      </c>
      <c r="F6" s="105" t="s">
        <v>37</v>
      </c>
      <c r="G6" s="105" t="s">
        <v>14</v>
      </c>
      <c r="H6" s="105" t="s">
        <v>37</v>
      </c>
      <c r="I6" s="157"/>
      <c r="J6" s="143"/>
      <c r="K6" s="146"/>
    </row>
    <row r="7" spans="1:11" ht="16.5" hidden="1" customHeight="1">
      <c r="A7" s="151"/>
      <c r="B7" s="152"/>
      <c r="C7" s="106"/>
      <c r="D7" s="106"/>
      <c r="E7" s="106"/>
      <c r="F7" s="106"/>
      <c r="G7" s="106"/>
      <c r="H7" s="106"/>
      <c r="I7" s="107"/>
      <c r="J7" s="144"/>
      <c r="K7" s="147"/>
    </row>
    <row r="8" spans="1:11" ht="15.75" hidden="1" customHeight="1">
      <c r="A8" s="108"/>
      <c r="B8" s="153"/>
      <c r="C8" s="106"/>
      <c r="D8" s="106"/>
      <c r="E8" s="106"/>
      <c r="F8" s="106"/>
      <c r="G8" s="106"/>
      <c r="H8" s="106"/>
      <c r="I8" s="107"/>
      <c r="J8" s="109" t="s">
        <v>55</v>
      </c>
      <c r="K8" s="110" t="s">
        <v>56</v>
      </c>
    </row>
    <row r="9" spans="1:11" ht="19.5" customHeight="1">
      <c r="A9" s="85">
        <v>1</v>
      </c>
      <c r="B9" s="86" t="s">
        <v>29</v>
      </c>
      <c r="C9" s="87">
        <v>9.5</v>
      </c>
      <c r="D9" s="87">
        <v>1868.68</v>
      </c>
      <c r="E9" s="87">
        <v>64.5</v>
      </c>
      <c r="F9" s="87">
        <v>1671.14</v>
      </c>
      <c r="G9" s="87">
        <v>926</v>
      </c>
      <c r="H9" s="87">
        <v>1429.68</v>
      </c>
      <c r="I9" s="88">
        <f t="shared" ref="I9:I30" si="0">C9+E9+G9</f>
        <v>1000</v>
      </c>
      <c r="J9" s="111" t="s">
        <v>57</v>
      </c>
      <c r="K9" s="112"/>
    </row>
    <row r="10" spans="1:11" ht="21.75" customHeight="1">
      <c r="A10" s="85">
        <v>2</v>
      </c>
      <c r="B10" s="89" t="s">
        <v>13</v>
      </c>
      <c r="C10" s="90">
        <v>15</v>
      </c>
      <c r="D10" s="91">
        <v>1868.68</v>
      </c>
      <c r="E10" s="92">
        <v>142.5</v>
      </c>
      <c r="F10" s="91">
        <v>1671.14</v>
      </c>
      <c r="G10" s="91">
        <v>842.5</v>
      </c>
      <c r="H10" s="91">
        <v>1429.68</v>
      </c>
      <c r="I10" s="93">
        <f t="shared" si="0"/>
        <v>1000</v>
      </c>
      <c r="J10" s="85" t="s">
        <v>57</v>
      </c>
      <c r="K10" s="110"/>
    </row>
    <row r="11" spans="1:11" ht="21.75" customHeight="1">
      <c r="A11" s="85">
        <v>3</v>
      </c>
      <c r="B11" s="94" t="s">
        <v>24</v>
      </c>
      <c r="C11" s="95">
        <v>62.5</v>
      </c>
      <c r="D11" s="87">
        <v>1868.68</v>
      </c>
      <c r="E11" s="87">
        <v>180.5</v>
      </c>
      <c r="F11" s="87">
        <v>1671.14</v>
      </c>
      <c r="G11" s="87">
        <v>757</v>
      </c>
      <c r="H11" s="87">
        <v>1429.68</v>
      </c>
      <c r="I11" s="96">
        <f t="shared" si="0"/>
        <v>1000</v>
      </c>
      <c r="J11" s="85" t="s">
        <v>57</v>
      </c>
      <c r="K11" s="110"/>
    </row>
    <row r="12" spans="1:11" ht="19.5" customHeight="1">
      <c r="A12" s="85">
        <v>4</v>
      </c>
      <c r="B12" s="94" t="s">
        <v>25</v>
      </c>
      <c r="C12" s="95">
        <v>26.5</v>
      </c>
      <c r="D12" s="87">
        <v>1360.68</v>
      </c>
      <c r="E12" s="87">
        <v>229.1</v>
      </c>
      <c r="F12" s="87">
        <v>1266.06</v>
      </c>
      <c r="G12" s="87">
        <v>1141.4000000000001</v>
      </c>
      <c r="H12" s="87">
        <v>1109.5899999999999</v>
      </c>
      <c r="I12" s="96">
        <f t="shared" si="0"/>
        <v>1397</v>
      </c>
      <c r="J12" s="87" t="s">
        <v>57</v>
      </c>
      <c r="K12" s="110"/>
    </row>
    <row r="13" spans="1:11" ht="18" customHeight="1">
      <c r="A13" s="85">
        <v>5</v>
      </c>
      <c r="B13" s="94" t="s">
        <v>30</v>
      </c>
      <c r="C13" s="97">
        <v>0</v>
      </c>
      <c r="D13" s="87">
        <v>1360.68</v>
      </c>
      <c r="E13" s="98">
        <v>83</v>
      </c>
      <c r="F13" s="87">
        <v>1266.06</v>
      </c>
      <c r="G13" s="87">
        <v>148</v>
      </c>
      <c r="H13" s="87">
        <v>1109.5899999999999</v>
      </c>
      <c r="I13" s="96">
        <f t="shared" si="0"/>
        <v>231</v>
      </c>
      <c r="J13" s="161" t="s">
        <v>57</v>
      </c>
      <c r="K13" s="110"/>
    </row>
    <row r="14" spans="1:11" ht="21.75" customHeight="1">
      <c r="A14" s="85">
        <v>6</v>
      </c>
      <c r="B14" s="94" t="s">
        <v>35</v>
      </c>
      <c r="C14" s="97">
        <v>2</v>
      </c>
      <c r="D14" s="87">
        <v>1360.68</v>
      </c>
      <c r="E14" s="99">
        <v>35</v>
      </c>
      <c r="F14" s="87">
        <v>1266.06</v>
      </c>
      <c r="G14" s="87">
        <v>410</v>
      </c>
      <c r="H14" s="87">
        <v>1109.5899999999999</v>
      </c>
      <c r="I14" s="96">
        <f t="shared" si="0"/>
        <v>447</v>
      </c>
      <c r="J14" s="160" t="s">
        <v>57</v>
      </c>
      <c r="K14" s="114"/>
    </row>
    <row r="15" spans="1:11" ht="21" customHeight="1">
      <c r="A15" s="85">
        <v>7</v>
      </c>
      <c r="B15" s="100" t="s">
        <v>43</v>
      </c>
      <c r="C15" s="97">
        <v>4</v>
      </c>
      <c r="D15" s="87">
        <v>1360.68</v>
      </c>
      <c r="E15" s="99">
        <v>146</v>
      </c>
      <c r="F15" s="87">
        <v>1266.06</v>
      </c>
      <c r="G15" s="87">
        <v>350</v>
      </c>
      <c r="H15" s="87">
        <v>1109.5899999999999</v>
      </c>
      <c r="I15" s="96">
        <f t="shared" si="0"/>
        <v>500</v>
      </c>
      <c r="J15" s="113" t="s">
        <v>57</v>
      </c>
      <c r="K15" s="110"/>
    </row>
    <row r="16" spans="1:11" s="84" customFormat="1" ht="20.25" customHeight="1">
      <c r="A16" s="85">
        <v>8</v>
      </c>
      <c r="B16" s="94" t="s">
        <v>1</v>
      </c>
      <c r="C16" s="97">
        <v>0</v>
      </c>
      <c r="D16" s="87">
        <v>1360.68</v>
      </c>
      <c r="E16" s="98">
        <v>18</v>
      </c>
      <c r="F16" s="87">
        <v>1266.06</v>
      </c>
      <c r="G16" s="87">
        <v>982</v>
      </c>
      <c r="H16" s="87">
        <v>1109.5899999999999</v>
      </c>
      <c r="I16" s="96">
        <f t="shared" si="0"/>
        <v>1000</v>
      </c>
      <c r="J16" s="115" t="s">
        <v>60</v>
      </c>
      <c r="K16" s="110" t="s">
        <v>56</v>
      </c>
    </row>
    <row r="17" spans="1:12" s="84" customFormat="1" ht="18.75" customHeight="1">
      <c r="A17" s="85">
        <v>9</v>
      </c>
      <c r="B17" s="94" t="s">
        <v>10</v>
      </c>
      <c r="C17" s="97">
        <v>42.75</v>
      </c>
      <c r="D17" s="87">
        <v>1360.68</v>
      </c>
      <c r="E17" s="98">
        <v>169.75</v>
      </c>
      <c r="F17" s="87">
        <v>1266.06</v>
      </c>
      <c r="G17" s="87">
        <v>441.5</v>
      </c>
      <c r="H17" s="87">
        <v>1109.5899999999999</v>
      </c>
      <c r="I17" s="96">
        <f t="shared" si="0"/>
        <v>654</v>
      </c>
      <c r="J17" s="115" t="s">
        <v>57</v>
      </c>
      <c r="K17" s="110"/>
    </row>
    <row r="18" spans="1:12" ht="21" customHeight="1">
      <c r="A18" s="85">
        <v>10</v>
      </c>
      <c r="B18" s="100" t="s">
        <v>31</v>
      </c>
      <c r="C18" s="101">
        <v>0</v>
      </c>
      <c r="D18" s="87">
        <v>1360.68</v>
      </c>
      <c r="E18" s="99">
        <v>48</v>
      </c>
      <c r="F18" s="87">
        <v>1266.06</v>
      </c>
      <c r="G18" s="87">
        <v>136</v>
      </c>
      <c r="H18" s="87">
        <v>1109.5899999999999</v>
      </c>
      <c r="I18" s="96">
        <f t="shared" si="0"/>
        <v>184</v>
      </c>
      <c r="J18" s="115" t="s">
        <v>60</v>
      </c>
      <c r="K18" s="110" t="s">
        <v>56</v>
      </c>
    </row>
    <row r="19" spans="1:12" ht="17.25" customHeight="1">
      <c r="A19" s="85">
        <v>11</v>
      </c>
      <c r="B19" s="94" t="s">
        <v>3</v>
      </c>
      <c r="C19" s="101">
        <v>16</v>
      </c>
      <c r="D19" s="87">
        <v>1360.68</v>
      </c>
      <c r="E19" s="99">
        <v>86</v>
      </c>
      <c r="F19" s="87">
        <v>1266.06</v>
      </c>
      <c r="G19" s="87">
        <v>282</v>
      </c>
      <c r="H19" s="87">
        <v>1109.5899999999999</v>
      </c>
      <c r="I19" s="96">
        <f t="shared" si="0"/>
        <v>384</v>
      </c>
      <c r="J19" s="115" t="s">
        <v>57</v>
      </c>
      <c r="K19" s="110"/>
    </row>
    <row r="20" spans="1:12" ht="21" customHeight="1">
      <c r="A20" s="85">
        <v>12</v>
      </c>
      <c r="B20" s="94" t="s">
        <v>32</v>
      </c>
      <c r="C20" s="101">
        <v>2</v>
      </c>
      <c r="D20" s="87">
        <v>1360.68</v>
      </c>
      <c r="E20" s="99">
        <v>40</v>
      </c>
      <c r="F20" s="87">
        <v>1266.06</v>
      </c>
      <c r="G20" s="87">
        <v>758</v>
      </c>
      <c r="H20" s="87">
        <v>1109.5899999999999</v>
      </c>
      <c r="I20" s="96">
        <f t="shared" si="0"/>
        <v>800</v>
      </c>
      <c r="J20" s="115" t="s">
        <v>57</v>
      </c>
      <c r="K20" s="110"/>
    </row>
    <row r="21" spans="1:12" ht="21.75" customHeight="1">
      <c r="A21" s="85">
        <v>13</v>
      </c>
      <c r="B21" s="100" t="s">
        <v>11</v>
      </c>
      <c r="C21" s="97">
        <v>37</v>
      </c>
      <c r="D21" s="87">
        <v>1360.68</v>
      </c>
      <c r="E21" s="98">
        <v>107.6</v>
      </c>
      <c r="F21" s="87">
        <v>1266.06</v>
      </c>
      <c r="G21" s="87">
        <v>410.4</v>
      </c>
      <c r="H21" s="87">
        <v>1109.5899999999999</v>
      </c>
      <c r="I21" s="96">
        <f t="shared" si="0"/>
        <v>555</v>
      </c>
      <c r="J21" s="116" t="s">
        <v>57</v>
      </c>
      <c r="K21" s="110"/>
    </row>
    <row r="22" spans="1:12" ht="21" customHeight="1">
      <c r="A22" s="85">
        <v>14</v>
      </c>
      <c r="B22" s="94" t="s">
        <v>41</v>
      </c>
      <c r="C22" s="97">
        <v>1</v>
      </c>
      <c r="D22" s="87">
        <v>1360.68</v>
      </c>
      <c r="E22" s="99">
        <v>56</v>
      </c>
      <c r="F22" s="87">
        <v>1266.06</v>
      </c>
      <c r="G22" s="87">
        <v>913</v>
      </c>
      <c r="H22" s="87">
        <v>1109.5899999999999</v>
      </c>
      <c r="I22" s="96">
        <f t="shared" si="0"/>
        <v>970</v>
      </c>
      <c r="J22" s="116" t="s">
        <v>57</v>
      </c>
      <c r="K22" s="110"/>
    </row>
    <row r="23" spans="1:12" ht="21" customHeight="1">
      <c r="A23" s="85">
        <v>15</v>
      </c>
      <c r="B23" s="94" t="s">
        <v>5</v>
      </c>
      <c r="C23" s="97">
        <v>9</v>
      </c>
      <c r="D23" s="87">
        <v>1360.68</v>
      </c>
      <c r="E23" s="99">
        <v>60</v>
      </c>
      <c r="F23" s="87">
        <v>1266.06</v>
      </c>
      <c r="G23" s="87">
        <v>831</v>
      </c>
      <c r="H23" s="87">
        <v>1109.5899999999999</v>
      </c>
      <c r="I23" s="96">
        <f t="shared" si="0"/>
        <v>900</v>
      </c>
      <c r="J23" s="116" t="s">
        <v>57</v>
      </c>
      <c r="K23" s="110"/>
    </row>
    <row r="24" spans="1:12" ht="21" customHeight="1">
      <c r="A24" s="85">
        <v>16</v>
      </c>
      <c r="B24" s="100" t="s">
        <v>42</v>
      </c>
      <c r="C24" s="97">
        <v>5</v>
      </c>
      <c r="D24" s="87">
        <v>1360.68</v>
      </c>
      <c r="E24" s="99">
        <v>128</v>
      </c>
      <c r="F24" s="87">
        <v>1266.06</v>
      </c>
      <c r="G24" s="87">
        <v>267</v>
      </c>
      <c r="H24" s="87">
        <v>1109.5899999999999</v>
      </c>
      <c r="I24" s="96">
        <f t="shared" si="0"/>
        <v>400</v>
      </c>
      <c r="J24" s="115" t="s">
        <v>57</v>
      </c>
      <c r="K24" s="110"/>
    </row>
    <row r="25" spans="1:12" ht="21" customHeight="1">
      <c r="A25" s="85">
        <v>17</v>
      </c>
      <c r="B25" s="102" t="s">
        <v>2</v>
      </c>
      <c r="C25" s="101">
        <v>12</v>
      </c>
      <c r="D25" s="87">
        <v>1360.68</v>
      </c>
      <c r="E25" s="99">
        <v>36</v>
      </c>
      <c r="F25" s="87">
        <v>1266.06</v>
      </c>
      <c r="G25" s="87">
        <v>47</v>
      </c>
      <c r="H25" s="87">
        <v>1109.5899999999999</v>
      </c>
      <c r="I25" s="96">
        <f t="shared" si="0"/>
        <v>95</v>
      </c>
      <c r="J25" s="115" t="s">
        <v>60</v>
      </c>
      <c r="K25" s="110"/>
    </row>
    <row r="26" spans="1:12" ht="23.25" customHeight="1">
      <c r="A26" s="85">
        <v>18</v>
      </c>
      <c r="B26" s="94" t="s">
        <v>34</v>
      </c>
      <c r="C26" s="97">
        <v>14</v>
      </c>
      <c r="D26" s="87">
        <v>1360.68</v>
      </c>
      <c r="E26" s="98">
        <v>25</v>
      </c>
      <c r="F26" s="87">
        <v>1266.06</v>
      </c>
      <c r="G26" s="87">
        <v>76</v>
      </c>
      <c r="H26" s="87">
        <v>1109.5899999999999</v>
      </c>
      <c r="I26" s="96">
        <f t="shared" si="0"/>
        <v>115</v>
      </c>
      <c r="J26" s="115" t="s">
        <v>60</v>
      </c>
      <c r="K26" s="110"/>
    </row>
    <row r="27" spans="1:12" ht="19.5" customHeight="1">
      <c r="A27" s="85">
        <v>19</v>
      </c>
      <c r="B27" s="94" t="s">
        <v>33</v>
      </c>
      <c r="C27" s="101">
        <v>13.5</v>
      </c>
      <c r="D27" s="87">
        <v>1360.68</v>
      </c>
      <c r="E27" s="99">
        <v>50</v>
      </c>
      <c r="F27" s="87">
        <v>1266.06</v>
      </c>
      <c r="G27" s="87">
        <v>46.5</v>
      </c>
      <c r="H27" s="87">
        <v>1109.5899999999999</v>
      </c>
      <c r="I27" s="96">
        <f t="shared" si="0"/>
        <v>110</v>
      </c>
      <c r="J27" s="115" t="s">
        <v>60</v>
      </c>
      <c r="K27" s="110"/>
    </row>
    <row r="28" spans="1:12" ht="21" customHeight="1">
      <c r="A28" s="85">
        <v>20</v>
      </c>
      <c r="B28" s="94" t="s">
        <v>12</v>
      </c>
      <c r="C28" s="97">
        <v>10.75</v>
      </c>
      <c r="D28" s="87">
        <v>1360.68</v>
      </c>
      <c r="E28" s="99">
        <v>84.6</v>
      </c>
      <c r="F28" s="87">
        <v>1266.06</v>
      </c>
      <c r="G28" s="87">
        <v>58.65</v>
      </c>
      <c r="H28" s="87">
        <v>1109.5899999999999</v>
      </c>
      <c r="I28" s="96">
        <f t="shared" si="0"/>
        <v>154</v>
      </c>
      <c r="J28" s="115" t="s">
        <v>60</v>
      </c>
      <c r="K28" s="110"/>
    </row>
    <row r="29" spans="1:12" ht="21" customHeight="1">
      <c r="A29" s="85">
        <v>21</v>
      </c>
      <c r="B29" s="86" t="s">
        <v>39</v>
      </c>
      <c r="C29" s="101">
        <v>2</v>
      </c>
      <c r="D29" s="87">
        <v>1360.68</v>
      </c>
      <c r="E29" s="98">
        <v>44</v>
      </c>
      <c r="F29" s="87">
        <v>1266.06</v>
      </c>
      <c r="G29" s="87">
        <v>90</v>
      </c>
      <c r="H29" s="87">
        <v>1109.5899999999999</v>
      </c>
      <c r="I29" s="96">
        <f t="shared" si="0"/>
        <v>136</v>
      </c>
      <c r="J29" s="116" t="s">
        <v>60</v>
      </c>
      <c r="K29" s="110"/>
    </row>
    <row r="30" spans="1:12" ht="21" customHeight="1">
      <c r="A30" s="85">
        <v>22</v>
      </c>
      <c r="B30" s="86" t="s">
        <v>59</v>
      </c>
      <c r="C30" s="97">
        <v>1.7</v>
      </c>
      <c r="D30" s="87"/>
      <c r="E30" s="98">
        <v>30.3</v>
      </c>
      <c r="F30" s="87"/>
      <c r="G30" s="87"/>
      <c r="H30" s="87"/>
      <c r="I30" s="96">
        <f t="shared" si="0"/>
        <v>32</v>
      </c>
      <c r="J30" s="116" t="s">
        <v>57</v>
      </c>
      <c r="K30" s="110"/>
    </row>
    <row r="31" spans="1:12" ht="18.75">
      <c r="A31" s="158" t="s">
        <v>6</v>
      </c>
      <c r="B31" s="159"/>
      <c r="C31" s="103">
        <f>SUM(C8:C30)</f>
        <v>286.2</v>
      </c>
      <c r="D31" s="103"/>
      <c r="E31" s="103">
        <f>SUM(E8:E30)</f>
        <v>1863.8499999999997</v>
      </c>
      <c r="F31" s="103"/>
      <c r="G31" s="103">
        <f>SUM(G8:G30)</f>
        <v>9913.9499999999989</v>
      </c>
      <c r="H31" s="103"/>
      <c r="I31" s="103">
        <f>SUM(I8:I30)</f>
        <v>12064</v>
      </c>
      <c r="J31" s="116"/>
      <c r="K31" s="110"/>
    </row>
    <row r="32" spans="1:12" ht="18.75">
      <c r="A32" s="44"/>
      <c r="B32" s="44"/>
      <c r="C32" s="45"/>
      <c r="D32" s="45"/>
      <c r="E32" s="45"/>
      <c r="F32" s="45"/>
      <c r="G32" s="45"/>
      <c r="H32" s="45"/>
      <c r="I32" s="45"/>
      <c r="J32" s="121"/>
      <c r="K32" s="122"/>
      <c r="L32" s="119"/>
    </row>
    <row r="33" spans="1:12" ht="18.75">
      <c r="A33" s="44"/>
      <c r="B33" s="150"/>
      <c r="C33" s="150"/>
      <c r="D33" s="150"/>
      <c r="E33" s="150"/>
      <c r="F33" s="150"/>
      <c r="G33" s="150"/>
      <c r="H33" s="150"/>
      <c r="I33" s="150"/>
      <c r="J33" s="117"/>
      <c r="K33" s="118"/>
      <c r="L33" s="119"/>
    </row>
    <row r="34" spans="1:12" ht="18.75">
      <c r="A34" s="44"/>
      <c r="B34" s="150"/>
      <c r="C34" s="150"/>
      <c r="D34" s="150"/>
      <c r="E34" s="150"/>
      <c r="F34" s="150"/>
      <c r="G34" s="150"/>
      <c r="H34" s="150"/>
      <c r="I34" s="150"/>
      <c r="J34" s="117"/>
      <c r="K34" s="118"/>
      <c r="L34" s="119"/>
    </row>
    <row r="35" spans="1:12" ht="18.75">
      <c r="A35" s="44"/>
      <c r="B35" s="150"/>
      <c r="C35" s="150"/>
      <c r="D35" s="150"/>
      <c r="E35" s="150"/>
      <c r="F35" s="150"/>
      <c r="G35" s="150"/>
      <c r="H35" s="150"/>
      <c r="I35" s="150"/>
      <c r="J35" s="117"/>
      <c r="K35" s="118"/>
      <c r="L35" s="119"/>
    </row>
    <row r="36" spans="1:12" ht="18.75">
      <c r="B36" s="119"/>
      <c r="C36" s="119"/>
      <c r="D36" s="119"/>
      <c r="E36" s="119"/>
      <c r="F36" s="119"/>
      <c r="G36" s="119"/>
      <c r="H36" s="119"/>
      <c r="I36" s="119"/>
      <c r="J36" s="117"/>
      <c r="K36" s="118"/>
      <c r="L36" s="119"/>
    </row>
    <row r="37" spans="1:12" ht="18.75">
      <c r="B37" s="119"/>
      <c r="C37" s="119"/>
      <c r="D37" s="119"/>
      <c r="E37" s="119"/>
      <c r="F37" s="119"/>
      <c r="G37" s="119"/>
      <c r="H37" s="119"/>
      <c r="I37" s="119"/>
      <c r="J37" s="117"/>
      <c r="K37" s="118"/>
      <c r="L37" s="119"/>
    </row>
    <row r="38" spans="1:12" ht="18.75">
      <c r="B38" s="119"/>
      <c r="C38" s="119"/>
      <c r="D38" s="119"/>
      <c r="E38" s="119"/>
      <c r="F38" s="119"/>
      <c r="G38" s="119"/>
      <c r="H38" s="119"/>
      <c r="I38" s="119"/>
      <c r="J38" s="117"/>
      <c r="K38" s="118"/>
      <c r="L38" s="119"/>
    </row>
    <row r="39" spans="1:12" ht="18.75">
      <c r="B39" s="119"/>
      <c r="C39" s="119"/>
      <c r="D39" s="119"/>
      <c r="E39" s="119"/>
      <c r="F39" s="119"/>
      <c r="G39" s="119"/>
      <c r="H39" s="119"/>
      <c r="I39" s="119"/>
      <c r="J39" s="117"/>
      <c r="K39" s="118"/>
      <c r="L39" s="119"/>
    </row>
    <row r="40" spans="1:12" ht="18.75">
      <c r="B40" s="119"/>
      <c r="C40" s="119"/>
      <c r="D40" s="119"/>
      <c r="E40" s="119"/>
      <c r="F40" s="119"/>
      <c r="G40" s="119"/>
      <c r="H40" s="119"/>
      <c r="I40" s="119"/>
      <c r="J40" s="120"/>
      <c r="K40" s="118"/>
      <c r="L40" s="119"/>
    </row>
    <row r="41" spans="1:12" ht="18.75">
      <c r="B41" s="119"/>
      <c r="C41" s="119"/>
      <c r="D41" s="119"/>
      <c r="E41" s="119"/>
      <c r="F41" s="119"/>
      <c r="G41" s="119"/>
      <c r="H41" s="119"/>
      <c r="I41" s="119"/>
      <c r="J41" s="120"/>
      <c r="K41" s="118"/>
      <c r="L41" s="119"/>
    </row>
    <row r="42" spans="1:12" ht="18.75">
      <c r="B42" s="119"/>
      <c r="C42" s="119"/>
      <c r="D42" s="119"/>
      <c r="E42" s="119"/>
      <c r="F42" s="119"/>
      <c r="G42" s="119"/>
      <c r="H42" s="119"/>
      <c r="I42" s="119"/>
      <c r="J42" s="117"/>
      <c r="K42" s="118"/>
      <c r="L42" s="119"/>
    </row>
    <row r="43" spans="1:12" ht="18.75">
      <c r="B43" s="119"/>
      <c r="C43" s="119"/>
      <c r="D43" s="119"/>
      <c r="E43" s="119"/>
      <c r="F43" s="119"/>
      <c r="G43" s="119"/>
      <c r="H43" s="119"/>
      <c r="I43" s="119"/>
      <c r="J43" s="117"/>
      <c r="K43" s="118"/>
      <c r="L43" s="119"/>
    </row>
    <row r="44" spans="1:12" ht="18.75">
      <c r="B44" s="119"/>
      <c r="C44" s="119"/>
      <c r="D44" s="119"/>
      <c r="E44" s="119"/>
      <c r="F44" s="119"/>
      <c r="G44" s="119"/>
      <c r="H44" s="119"/>
      <c r="I44" s="119"/>
      <c r="J44" s="117"/>
      <c r="K44" s="118"/>
      <c r="L44" s="119"/>
    </row>
    <row r="45" spans="1:12" ht="18.75">
      <c r="B45" s="119"/>
      <c r="C45" s="119"/>
      <c r="D45" s="119"/>
      <c r="E45" s="119"/>
      <c r="F45" s="119"/>
      <c r="G45" s="119"/>
      <c r="H45" s="119"/>
      <c r="I45" s="119"/>
      <c r="J45" s="117"/>
      <c r="K45" s="118"/>
      <c r="L45" s="119"/>
    </row>
    <row r="46" spans="1:12" ht="18.75">
      <c r="B46" s="119"/>
      <c r="C46" s="119"/>
      <c r="D46" s="119"/>
      <c r="E46" s="119"/>
      <c r="F46" s="119"/>
      <c r="G46" s="119"/>
      <c r="H46" s="119"/>
      <c r="I46" s="119"/>
      <c r="J46" s="117"/>
      <c r="K46" s="118"/>
      <c r="L46" s="119"/>
    </row>
    <row r="47" spans="1:12" ht="18.75">
      <c r="B47" s="119"/>
      <c r="C47" s="119"/>
      <c r="D47" s="119"/>
      <c r="E47" s="119"/>
      <c r="F47" s="119"/>
      <c r="G47" s="119"/>
      <c r="H47" s="119"/>
      <c r="I47" s="119"/>
      <c r="J47" s="117"/>
      <c r="K47" s="118"/>
      <c r="L47" s="119"/>
    </row>
    <row r="48" spans="1:12" ht="18.75">
      <c r="B48" s="119"/>
      <c r="C48" s="119"/>
      <c r="D48" s="119"/>
      <c r="E48" s="119"/>
      <c r="F48" s="119"/>
      <c r="G48" s="119"/>
      <c r="H48" s="119"/>
      <c r="I48" s="119"/>
      <c r="J48" s="117"/>
      <c r="K48" s="118"/>
      <c r="L48" s="119"/>
    </row>
    <row r="49" spans="2:12" ht="18.75">
      <c r="B49" s="119"/>
      <c r="C49" s="119"/>
      <c r="D49" s="119"/>
      <c r="E49" s="119"/>
      <c r="F49" s="119"/>
      <c r="G49" s="119"/>
      <c r="H49" s="119"/>
      <c r="I49" s="119"/>
      <c r="J49" s="120"/>
      <c r="K49" s="118"/>
      <c r="L49" s="119"/>
    </row>
    <row r="50" spans="2:12" ht="18.75">
      <c r="B50" s="119"/>
      <c r="C50" s="119"/>
      <c r="D50" s="119"/>
      <c r="E50" s="119"/>
      <c r="F50" s="119"/>
      <c r="G50" s="119"/>
      <c r="H50" s="119"/>
      <c r="I50" s="119"/>
      <c r="J50" s="120"/>
      <c r="K50" s="118"/>
      <c r="L50" s="119"/>
    </row>
    <row r="51" spans="2:12" ht="18.75">
      <c r="B51" s="119"/>
      <c r="C51" s="119"/>
      <c r="D51" s="119"/>
      <c r="E51" s="119"/>
      <c r="F51" s="119"/>
      <c r="G51" s="119"/>
      <c r="H51" s="119"/>
      <c r="I51" s="119"/>
      <c r="J51" s="117"/>
      <c r="K51" s="118"/>
      <c r="L51" s="119"/>
    </row>
    <row r="52" spans="2:12" ht="18.75">
      <c r="B52" s="119"/>
      <c r="C52" s="119"/>
      <c r="D52" s="119"/>
      <c r="E52" s="119"/>
      <c r="F52" s="119"/>
      <c r="G52" s="119"/>
      <c r="H52" s="119"/>
      <c r="I52" s="119"/>
      <c r="J52" s="120"/>
      <c r="K52" s="118"/>
      <c r="L52" s="119"/>
    </row>
    <row r="53" spans="2:12" ht="18.75">
      <c r="B53" s="119"/>
      <c r="C53" s="119"/>
      <c r="D53" s="119"/>
      <c r="E53" s="119"/>
      <c r="F53" s="119"/>
      <c r="G53" s="119"/>
      <c r="H53" s="119"/>
      <c r="I53" s="119"/>
      <c r="J53" s="120"/>
      <c r="K53" s="118"/>
      <c r="L53" s="119"/>
    </row>
    <row r="54" spans="2:12" ht="18.75">
      <c r="B54" s="119"/>
      <c r="C54" s="119"/>
      <c r="D54" s="119"/>
      <c r="E54" s="119"/>
      <c r="F54" s="119"/>
      <c r="G54" s="119"/>
      <c r="H54" s="119"/>
      <c r="I54" s="119"/>
      <c r="J54" s="120"/>
      <c r="K54" s="118"/>
      <c r="L54" s="119"/>
    </row>
    <row r="55" spans="2:12" ht="18.75">
      <c r="B55" s="119"/>
      <c r="C55" s="119"/>
      <c r="D55" s="119"/>
      <c r="E55" s="119"/>
      <c r="F55" s="119"/>
      <c r="G55" s="119"/>
      <c r="H55" s="119"/>
      <c r="I55" s="119"/>
      <c r="J55" s="120"/>
      <c r="K55" s="118"/>
      <c r="L55" s="119"/>
    </row>
    <row r="56" spans="2:12" ht="18.75">
      <c r="B56" s="119"/>
      <c r="C56" s="119"/>
      <c r="D56" s="119"/>
      <c r="E56" s="119"/>
      <c r="F56" s="119"/>
      <c r="G56" s="119"/>
      <c r="H56" s="119"/>
      <c r="I56" s="119"/>
      <c r="J56" s="120"/>
      <c r="K56" s="118"/>
      <c r="L56" s="119"/>
    </row>
    <row r="57" spans="2:12" ht="18.75">
      <c r="B57" s="119"/>
      <c r="C57" s="119"/>
      <c r="D57" s="119"/>
      <c r="E57" s="119"/>
      <c r="F57" s="119"/>
      <c r="G57" s="119"/>
      <c r="H57" s="119"/>
      <c r="I57" s="119"/>
      <c r="J57" s="120"/>
      <c r="K57" s="118"/>
      <c r="L57" s="119"/>
    </row>
    <row r="58" spans="2:12" ht="18.75">
      <c r="B58" s="119"/>
      <c r="C58" s="119"/>
      <c r="D58" s="119"/>
      <c r="E58" s="119"/>
      <c r="F58" s="119"/>
      <c r="G58" s="119"/>
      <c r="H58" s="119"/>
      <c r="I58" s="119"/>
      <c r="J58" s="120"/>
      <c r="K58" s="118"/>
      <c r="L58" s="119"/>
    </row>
    <row r="59" spans="2:12" ht="18.75">
      <c r="B59" s="119"/>
      <c r="C59" s="119"/>
      <c r="D59" s="119"/>
      <c r="E59" s="119"/>
      <c r="F59" s="119"/>
      <c r="G59" s="119"/>
      <c r="H59" s="119"/>
      <c r="I59" s="119"/>
      <c r="J59" s="120"/>
      <c r="K59" s="118"/>
      <c r="L59" s="119"/>
    </row>
    <row r="60" spans="2:12" ht="18.75">
      <c r="B60" s="119"/>
      <c r="C60" s="119"/>
      <c r="D60" s="119"/>
      <c r="E60" s="119"/>
      <c r="F60" s="119"/>
      <c r="G60" s="119"/>
      <c r="H60" s="119"/>
      <c r="I60" s="119"/>
      <c r="J60" s="120"/>
      <c r="K60" s="118"/>
      <c r="L60" s="119"/>
    </row>
    <row r="61" spans="2:12" ht="18.75">
      <c r="B61" s="119"/>
      <c r="C61" s="119"/>
      <c r="D61" s="119"/>
      <c r="E61" s="119"/>
      <c r="F61" s="119"/>
      <c r="G61" s="119"/>
      <c r="H61" s="119"/>
      <c r="I61" s="119"/>
      <c r="J61" s="120"/>
      <c r="K61" s="118"/>
      <c r="L61" s="119"/>
    </row>
    <row r="62" spans="2:12" ht="18.75">
      <c r="B62" s="119"/>
      <c r="C62" s="119"/>
      <c r="D62" s="119"/>
      <c r="E62" s="119"/>
      <c r="F62" s="119"/>
      <c r="G62" s="119"/>
      <c r="H62" s="119"/>
      <c r="I62" s="119"/>
      <c r="J62" s="120"/>
      <c r="K62" s="118"/>
      <c r="L62" s="119"/>
    </row>
    <row r="63" spans="2:12" ht="18.75">
      <c r="B63" s="119"/>
      <c r="C63" s="119"/>
      <c r="D63" s="119"/>
      <c r="E63" s="119"/>
      <c r="F63" s="119"/>
      <c r="G63" s="119"/>
      <c r="H63" s="119"/>
      <c r="I63" s="119"/>
      <c r="J63" s="120"/>
      <c r="K63" s="118"/>
      <c r="L63" s="119"/>
    </row>
    <row r="64" spans="2:12" ht="18.75">
      <c r="B64" s="119"/>
      <c r="C64" s="119"/>
      <c r="D64" s="119"/>
      <c r="E64" s="119"/>
      <c r="F64" s="119"/>
      <c r="G64" s="119"/>
      <c r="H64" s="119"/>
      <c r="I64" s="119"/>
      <c r="J64" s="120"/>
      <c r="K64" s="118"/>
      <c r="L64" s="119"/>
    </row>
    <row r="65" spans="2:12" ht="18.75">
      <c r="B65" s="119"/>
      <c r="C65" s="119"/>
      <c r="D65" s="119"/>
      <c r="E65" s="119"/>
      <c r="F65" s="119"/>
      <c r="G65" s="119"/>
      <c r="H65" s="119"/>
      <c r="I65" s="119"/>
      <c r="J65" s="120"/>
      <c r="K65" s="118"/>
      <c r="L65" s="119"/>
    </row>
    <row r="66" spans="2:12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2:12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2:12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2:12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2:12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2:12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2:12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2:12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2:12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2:12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2:12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2:12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2:12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2:12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2:12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2:12"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2:12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2:12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2:12"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2:12"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2:12"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2:12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2"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2:12"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2:12"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2:12"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2:12"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2:12"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2:12"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2:12"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2:12"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2:12"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2:12"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2:12"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2:12"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2:12"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2:12"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2:12"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2:12"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2:12"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2:12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2:12"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2:12"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2:12"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2:12"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2:12"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2:12"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2:12"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2:12"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2:12"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2:12"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</sheetData>
  <mergeCells count="12">
    <mergeCell ref="J5:J7"/>
    <mergeCell ref="K5:K7"/>
    <mergeCell ref="A4:K4"/>
    <mergeCell ref="A3:K3"/>
    <mergeCell ref="B35:I35"/>
    <mergeCell ref="A5:A7"/>
    <mergeCell ref="B5:B8"/>
    <mergeCell ref="C5:H5"/>
    <mergeCell ref="I5:I6"/>
    <mergeCell ref="A31:B31"/>
    <mergeCell ref="B33:I33"/>
    <mergeCell ref="B34:I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Поточ.рем. доріг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ihnatiuk.es@outlook.com</cp:lastModifiedBy>
  <cp:lastPrinted>2025-04-07T11:56:50Z</cp:lastPrinted>
  <dcterms:created xsi:type="dcterms:W3CDTF">2018-05-11T12:12:37Z</dcterms:created>
  <dcterms:modified xsi:type="dcterms:W3CDTF">2025-05-28T07:22:42Z</dcterms:modified>
</cp:coreProperties>
</file>