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Лист1!$A$1:$G$122</definedName>
  </definedNames>
  <calcPr calcId="144525"/>
</workbook>
</file>

<file path=xl/calcChain.xml><?xml version="1.0" encoding="utf-8"?>
<calcChain xmlns="http://schemas.openxmlformats.org/spreadsheetml/2006/main">
  <c r="G68" i="1" l="1"/>
  <c r="E68" i="1"/>
  <c r="E63" i="1"/>
  <c r="G62" i="1"/>
  <c r="E62" i="1"/>
  <c r="G51" i="1"/>
  <c r="F51" i="1"/>
  <c r="G54" i="1"/>
  <c r="E54" i="1"/>
  <c r="F73" i="1"/>
  <c r="G73" i="1"/>
  <c r="E56" i="1" l="1"/>
  <c r="F56" i="1"/>
  <c r="G56" i="1"/>
  <c r="F68" i="1"/>
  <c r="F37" i="1"/>
  <c r="G34" i="1"/>
  <c r="F34" i="1"/>
  <c r="E34" i="1"/>
  <c r="G42" i="1" l="1"/>
  <c r="F42" i="1"/>
  <c r="D73" i="1"/>
  <c r="F94" i="1" l="1"/>
  <c r="G94" i="1"/>
  <c r="E94" i="1"/>
  <c r="D94" i="1"/>
  <c r="C63" i="1"/>
  <c r="C72" i="1"/>
  <c r="D57" i="1"/>
  <c r="B55" i="1"/>
  <c r="B56" i="1"/>
  <c r="B57" i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E36" i="1"/>
  <c r="F36" i="1"/>
  <c r="G36" i="1"/>
  <c r="D36" i="1"/>
  <c r="C37" i="1"/>
  <c r="C68" i="1" l="1"/>
  <c r="C36" i="1"/>
  <c r="D51" i="1" l="1"/>
  <c r="D33" i="1" l="1"/>
  <c r="C62" i="1" l="1"/>
  <c r="C59" i="1"/>
  <c r="C64" i="1"/>
  <c r="C65" i="1"/>
  <c r="C61" i="1" l="1"/>
  <c r="C60" i="1"/>
  <c r="C40" i="1" l="1"/>
  <c r="C41" i="1"/>
  <c r="D90" i="1" l="1"/>
  <c r="G91" i="1"/>
  <c r="G92" i="1"/>
  <c r="G93" i="1"/>
  <c r="G95" i="1"/>
  <c r="G96" i="1"/>
  <c r="F91" i="1"/>
  <c r="F92" i="1"/>
  <c r="F93" i="1"/>
  <c r="F95" i="1"/>
  <c r="F96" i="1"/>
  <c r="E91" i="1"/>
  <c r="E92" i="1"/>
  <c r="E93" i="1"/>
  <c r="E95" i="1"/>
  <c r="E96" i="1"/>
  <c r="D91" i="1"/>
  <c r="D92" i="1"/>
  <c r="D93" i="1"/>
  <c r="D95" i="1"/>
  <c r="D96" i="1"/>
  <c r="E90" i="1"/>
  <c r="F90" i="1"/>
  <c r="G90" i="1"/>
  <c r="D66" i="1"/>
  <c r="E66" i="1"/>
  <c r="F66" i="1"/>
  <c r="G66" i="1"/>
  <c r="C73" i="1"/>
  <c r="C74" i="1"/>
  <c r="C69" i="1"/>
  <c r="C70" i="1"/>
  <c r="C71" i="1"/>
  <c r="E57" i="1"/>
  <c r="F57" i="1"/>
  <c r="G57" i="1"/>
  <c r="C57" i="1"/>
  <c r="E49" i="1"/>
  <c r="F49" i="1"/>
  <c r="G49" i="1"/>
  <c r="D49" i="1"/>
  <c r="C52" i="1"/>
  <c r="C53" i="1"/>
  <c r="C54" i="1"/>
  <c r="C55" i="1"/>
  <c r="C56" i="1"/>
  <c r="C51" i="1"/>
  <c r="G113" i="1"/>
  <c r="C39" i="1"/>
  <c r="C42" i="1"/>
  <c r="C38" i="1"/>
  <c r="E33" i="1"/>
  <c r="F33" i="1"/>
  <c r="G33" i="1"/>
  <c r="C34" i="1"/>
  <c r="C33" i="1" s="1"/>
  <c r="C35" i="1"/>
  <c r="B97" i="1"/>
  <c r="B36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1" i="1" s="1"/>
  <c r="B52" i="1" s="1"/>
  <c r="B53" i="1" s="1"/>
  <c r="B54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C95" i="1" l="1"/>
  <c r="C93" i="1"/>
  <c r="C91" i="1"/>
  <c r="C49" i="1"/>
  <c r="D89" i="1"/>
  <c r="C94" i="1"/>
  <c r="C92" i="1"/>
  <c r="C66" i="1"/>
  <c r="G89" i="1"/>
  <c r="F89" i="1"/>
  <c r="E89" i="1"/>
  <c r="C96" i="1"/>
  <c r="C90" i="1"/>
  <c r="C89" i="1" l="1"/>
</calcChain>
</file>

<file path=xl/sharedStrings.xml><?xml version="1.0" encoding="utf-8"?>
<sst xmlns="http://schemas.openxmlformats.org/spreadsheetml/2006/main" count="164" uniqueCount="133">
  <si>
    <t>Показники</t>
  </si>
  <si>
    <t>у тому числі за кварталами</t>
  </si>
  <si>
    <t>І</t>
  </si>
  <si>
    <t>ІІ</t>
  </si>
  <si>
    <t>ІІІ</t>
  </si>
  <si>
    <t>1. ДОХОДИ</t>
  </si>
  <si>
    <t>Сплата податків, зборів та інших обов'язкових платежів</t>
  </si>
  <si>
    <t>Собівартість реалізованої продукції (товарів, робіт, послуг)</t>
  </si>
  <si>
    <t>Код рядка</t>
  </si>
  <si>
    <t>Плановий рік</t>
  </si>
  <si>
    <t>ІV</t>
  </si>
  <si>
    <t>в т.ч. за рахунок коштів від медичного обслуговування населення за договорами з Національною службою здоров’я України (далі -НСЗУ) згідно з державною програмою медичних гарантій</t>
  </si>
  <si>
    <t>податок на додану вартість</t>
  </si>
  <si>
    <t>акцизний збір</t>
  </si>
  <si>
    <t>Інші вирахування з доходу (розшифрувати)</t>
  </si>
  <si>
    <t>Чистий дохід (виручка) від реалізації продукції (товарів, робіт, послуг)</t>
  </si>
  <si>
    <t>у тому числі за економічними елементами:</t>
  </si>
  <si>
    <t>матеріальні витрати</t>
  </si>
  <si>
    <t>витрати на оплату праці</t>
  </si>
  <si>
    <t>нарахування на оплату праці</t>
  </si>
  <si>
    <t>витрати на оплату комунальних послуг та енергоносіїв</t>
  </si>
  <si>
    <t xml:space="preserve">витрати на соціальне забезпечення населення </t>
  </si>
  <si>
    <t>амортизація</t>
  </si>
  <si>
    <t>інші операційні витрати</t>
  </si>
  <si>
    <t>Адміністративні витрати</t>
  </si>
  <si>
    <t xml:space="preserve">відшкодування послуг від утримання орендованих площ </t>
  </si>
  <si>
    <t>прибуток</t>
  </si>
  <si>
    <t>збиток</t>
  </si>
  <si>
    <t>Фінансові витрати</t>
  </si>
  <si>
    <t>Витрати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</si>
  <si>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</si>
  <si>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</si>
  <si>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</t>
  </si>
  <si>
    <t>Чистий:</t>
  </si>
  <si>
    <t>Відрахування частини прибутку</t>
  </si>
  <si>
    <t>ІІ. Елементи операційних витрат (разом)</t>
  </si>
  <si>
    <t>200</t>
  </si>
  <si>
    <t>201</t>
  </si>
  <si>
    <t>202</t>
  </si>
  <si>
    <t>203</t>
  </si>
  <si>
    <t>204</t>
  </si>
  <si>
    <t>205</t>
  </si>
  <si>
    <t>206</t>
  </si>
  <si>
    <t>207</t>
  </si>
  <si>
    <t>РАЗОМ (сума рядків 201:208)</t>
  </si>
  <si>
    <t>ІІІ.Капітальні інвестиції протягом року</t>
  </si>
  <si>
    <t>Капітальне будівництво</t>
  </si>
  <si>
    <t>в т.ч. за рахунок бюджетних коштів</t>
  </si>
  <si>
    <t>Придбання (виготовлення) основних засобів та інших необоротних матеріальних активів</t>
  </si>
  <si>
    <t>Придбання (створення) нематеріальних активів</t>
  </si>
  <si>
    <t>Погашення отримання на капітальні інвестиції позик</t>
  </si>
  <si>
    <t>Модернізація, модифікація, дообладнання, реконструкція, інші види поліпшення необоротних активів</t>
  </si>
  <si>
    <t>в т.ч. за рахунок бюджетних коштів (сума рядків 302;304;306;308;310)</t>
  </si>
  <si>
    <t>ІV Додаткова інформація</t>
  </si>
  <si>
    <t>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</si>
  <si>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</si>
  <si>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</si>
  <si>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</si>
  <si>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100</t>
  </si>
  <si>
    <t>101</t>
  </si>
  <si>
    <t>М.П.</t>
  </si>
  <si>
    <t>Попередній</t>
  </si>
  <si>
    <t>Х</t>
  </si>
  <si>
    <t>Уточнений</t>
  </si>
  <si>
    <t>Зміни</t>
  </si>
  <si>
    <t>зробити позначку "Х"</t>
  </si>
  <si>
    <t xml:space="preserve">Підприємство  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</si>
  <si>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</si>
  <si>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</si>
  <si>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</si>
  <si>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</si>
  <si>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</si>
  <si>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</si>
  <si>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</si>
  <si>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</si>
  <si>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</si>
  <si>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</si>
  <si>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</si>
  <si>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 xml:space="preserve">за  КВЕД  </t>
  </si>
  <si>
    <t>Одиниця виміру</t>
  </si>
  <si>
    <t>тис.грн.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</si>
  <si>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</si>
  <si>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</si>
  <si>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</si>
  <si>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</si>
  <si>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</si>
  <si>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</si>
  <si>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</si>
  <si>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</si>
  <si>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Діяльність лікарняних закладів</t>
  </si>
  <si>
    <t>86.10</t>
  </si>
  <si>
    <r>
      <t xml:space="preserve">Орган державного управління  </t>
    </r>
    <r>
      <rPr>
        <b/>
        <i/>
        <sz val="11"/>
        <rFont val="Times New Roman"/>
        <family val="1"/>
        <charset val="204"/>
      </rPr>
      <t xml:space="preserve"> </t>
    </r>
  </si>
  <si>
    <r>
      <t xml:space="preserve"> </t>
    </r>
    <r>
      <rPr>
        <i/>
        <sz val="11"/>
        <color indexed="8"/>
        <rFont val="Times New Roman"/>
        <family val="1"/>
        <charset val="204"/>
      </rPr>
      <t>інші надходження (розшифрувати)</t>
    </r>
  </si>
  <si>
    <t>Фінансові результати від операційної діяльності</t>
  </si>
  <si>
    <r>
      <t>РАЗОМ</t>
    </r>
    <r>
      <rPr>
        <b/>
        <sz val="9"/>
        <color indexed="8"/>
        <rFont val="Times New Roman"/>
        <family val="1"/>
        <charset val="204"/>
      </rPr>
      <t xml:space="preserve"> (сума рядків 301;303;305;307;309)</t>
    </r>
  </si>
  <si>
    <t>Дохід (виручка) від реалізації продукції (товарів, робіт, послуг) всього:</t>
  </si>
  <si>
    <t xml:space="preserve">в т.ч. від надання платних послуг </t>
  </si>
  <si>
    <t>на 01.01.</t>
  </si>
  <si>
    <t>на 01.04</t>
  </si>
  <si>
    <t>на 01.07</t>
  </si>
  <si>
    <t>на 01.10</t>
  </si>
  <si>
    <t>на 31.12</t>
  </si>
  <si>
    <t>операційна оренда активів</t>
  </si>
  <si>
    <t>реалізація оборотних і необоротних активів</t>
  </si>
  <si>
    <t>безоплатне отримання оборотних активів</t>
  </si>
  <si>
    <t>Головний бухгалтер</t>
  </si>
  <si>
    <t>В.Д.Трофімчук</t>
  </si>
  <si>
    <t>Міський голова</t>
  </si>
  <si>
    <t>КОМУНАЛЬНЕ ПІДПРИЄМСТВО "ЦЕНТРАЛЬНА МІСЬКА ЛІКАРНЯ ПОКРОВСЬКОЇ МІСЬКОЇ РАДИ ДНІПРОПЕТРОВСЬКОЇ ОБЛАСТІ"</t>
  </si>
  <si>
    <t>Комунальне підприємство (заклад, підприємство)</t>
  </si>
  <si>
    <t>Дніпропетровська область, м.Покров</t>
  </si>
  <si>
    <t>53300, Дніпропетровська обл., м.Покров, вул.Медична,19</t>
  </si>
  <si>
    <t>(05667)  4-10-01</t>
  </si>
  <si>
    <t>01987563</t>
  </si>
  <si>
    <t xml:space="preserve">Додаток 1                                                                                                                                                                                                                до Наказу Міністерства фінансів України №205 від 02.03.2015р. про порядок складання, затвердження та контролю виконання річного фінансового плану КОМУНАЛЬНОГО ПІДПРИЄМСТВА " ЦЕНТРАЛЬНА МІСЬКА ЛІКАРНЯ ПОКРОВСЬКОЇ МІСЬКОЇ РАДИ ДНІПРОПЕТРОВСЬКОЇ ОБЛАСТІ"
</t>
  </si>
  <si>
    <t>в т.ч. за рахунок коштів місцевого бюджету</t>
  </si>
  <si>
    <t>Проєкт</t>
  </si>
  <si>
    <t>Фінансовий план підприємства на 2021 рік</t>
  </si>
  <si>
    <t>інші  витрати</t>
  </si>
  <si>
    <t>дохід від безоплатно одержаних активів</t>
  </si>
  <si>
    <t>Інші операційні доходи, у тому числі:</t>
  </si>
  <si>
    <t>Леонтьєв Олексій Олександрович</t>
  </si>
  <si>
    <t>Директор</t>
  </si>
  <si>
    <t>О.О. Леонтьєв</t>
  </si>
  <si>
    <t>Інші операційні витрати</t>
  </si>
  <si>
    <t>"ПОГОДЖЕНО"</t>
  </si>
  <si>
    <t>"ЗАТВЕРДЖУЮ "</t>
  </si>
  <si>
    <t>_______________________О.М. Шаповал</t>
  </si>
  <si>
    <t>(число, місяць, рік)</t>
  </si>
  <si>
    <t>_________________________О.О. Леонтьєв</t>
  </si>
  <si>
    <t xml:space="preserve">                       (число, місяць, рік)</t>
  </si>
  <si>
    <t xml:space="preserve">          (підпис)                  (ініціали і прізвище)</t>
  </si>
  <si>
    <t xml:space="preserve">          (підпис)                       (ініціали і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</si>
</sst>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ourier New"/>
      <family val="3"/>
      <charset val="204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0" fillId="0" borderId="0" xfId="0" applyFont="1" applyAlignment="1"/>
    <xf numFmtId="0" fontId="2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Alignment="1"/>
    <xf numFmtId="0" fontId="15" fillId="0" borderId="0" xfId="0" applyFont="1"/>
    <xf numFmtId="0" fontId="7" fillId="3" borderId="1" xfId="0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16" fillId="0" borderId="0" xfId="0" applyFont="1"/>
    <xf numFmtId="0" fontId="11" fillId="0" borderId="0" xfId="0" applyFont="1" applyAlignment="1"/>
    <xf numFmtId="0" fontId="0" fillId="0" borderId="2" xfId="0" applyFont="1" applyBorder="1"/>
    <xf numFmtId="0" fontId="0" fillId="0" borderId="2" xfId="0" applyBorder="1"/>
    <xf numFmtId="49" fontId="2" fillId="0" borderId="1" xfId="0" applyNumberFormat="1" applyFont="1" applyBorder="1" applyAlignment="1">
      <alignment horizontal="left" vertical="center"/>
    </xf>
    <xf numFmtId="0" fontId="6" fillId="0" borderId="4" xfId="0" applyFont="1" applyBorder="1"/>
    <xf numFmtId="0" fontId="6" fillId="2" borderId="0" xfId="0" applyFont="1" applyFill="1" applyBorder="1" applyAlignment="1">
      <alignment vertical="center" wrapText="1"/>
    </xf>
    <xf numFmtId="2" fontId="0" fillId="0" borderId="0" xfId="0" applyNumberFormat="1"/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Border="1"/>
    <xf numFmtId="0" fontId="15" fillId="0" borderId="0" xfId="0" applyFont="1" applyBorder="1"/>
    <xf numFmtId="2" fontId="0" fillId="0" borderId="0" xfId="0" applyNumberFormat="1" applyBorder="1"/>
    <xf numFmtId="0" fontId="6" fillId="2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5" fillId="0" borderId="0" xfId="0" applyNumberFormat="1" applyFont="1"/>
    <xf numFmtId="0" fontId="6" fillId="0" borderId="3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0" fontId="18" fillId="0" borderId="0" xfId="0" applyFont="1" applyBorder="1"/>
    <xf numFmtId="0" fontId="18" fillId="0" borderId="0" xfId="0" applyFont="1"/>
    <xf numFmtId="0" fontId="7" fillId="4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6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0"/>
  <sheetViews>
    <sheetView tabSelected="1" view="pageBreakPreview" topLeftCell="A19" zoomScaleSheetLayoutView="100" workbookViewId="0">
      <selection activeCell="A9" sqref="A9"/>
    </sheetView>
  </sheetViews>
  <sheetFormatPr defaultRowHeight="15" x14ac:dyDescent="0.25"/>
  <cols>
    <col min="1" max="1" width="38.28515625" style="18" customWidth="1"/>
    <col min="2" max="2" width="8.140625" style="3" customWidth="1"/>
    <col min="3" max="3" width="11.7109375" style="3" customWidth="1"/>
    <col min="4" max="4" width="11" style="3" customWidth="1"/>
    <col min="5" max="5" width="10.7109375" style="3" customWidth="1"/>
    <col min="6" max="6" width="12.42578125" style="3" customWidth="1"/>
    <col min="7" max="7" width="11.7109375" style="3" customWidth="1"/>
    <col min="15" max="17" width="9.5703125" bestFit="1" customWidth="1"/>
    <col min="20" max="20" width="11.42578125" bestFit="1" customWidth="1"/>
  </cols>
  <sheetData>
    <row r="1" spans="1:7" ht="122.25" customHeight="1" x14ac:dyDescent="0.25">
      <c r="D1" s="89" t="s">
        <v>114</v>
      </c>
      <c r="E1" s="90"/>
      <c r="F1" s="90"/>
      <c r="G1" s="90"/>
    </row>
    <row r="2" spans="1:7" x14ac:dyDescent="0.25">
      <c r="A2" s="100" t="s">
        <v>125</v>
      </c>
      <c r="D2" s="92" t="s">
        <v>126</v>
      </c>
      <c r="E2" s="92"/>
      <c r="F2" s="92"/>
      <c r="G2" s="92"/>
    </row>
    <row r="3" spans="1:7" ht="15" customHeight="1" x14ac:dyDescent="0.25">
      <c r="A3" s="95" t="s">
        <v>107</v>
      </c>
      <c r="D3" s="93" t="s">
        <v>122</v>
      </c>
      <c r="E3" s="93"/>
      <c r="F3" s="93"/>
      <c r="G3" s="93"/>
    </row>
    <row r="4" spans="1:7" ht="15" customHeight="1" x14ac:dyDescent="0.25">
      <c r="A4" s="96" t="s">
        <v>127</v>
      </c>
      <c r="D4" s="91" t="s">
        <v>129</v>
      </c>
      <c r="E4" s="91"/>
      <c r="F4" s="91"/>
      <c r="G4" s="91"/>
    </row>
    <row r="5" spans="1:7" x14ac:dyDescent="0.25">
      <c r="A5" s="97" t="s">
        <v>131</v>
      </c>
      <c r="D5" s="91" t="s">
        <v>132</v>
      </c>
      <c r="E5" s="91"/>
      <c r="F5" s="91"/>
      <c r="G5" s="91"/>
    </row>
    <row r="6" spans="1:7" ht="15" customHeight="1" x14ac:dyDescent="0.25">
      <c r="A6" s="99"/>
      <c r="D6" s="93"/>
      <c r="E6" s="93"/>
      <c r="F6" s="93"/>
      <c r="G6" s="93"/>
    </row>
    <row r="7" spans="1:7" ht="15" customHeight="1" x14ac:dyDescent="0.25">
      <c r="A7" s="98" t="s">
        <v>130</v>
      </c>
      <c r="D7" s="94" t="s">
        <v>128</v>
      </c>
      <c r="E7" s="94"/>
      <c r="F7" s="94"/>
      <c r="G7" s="94"/>
    </row>
    <row r="8" spans="1:7" x14ac:dyDescent="0.25">
      <c r="A8" s="99" t="s">
        <v>60</v>
      </c>
      <c r="D8" s="91" t="s">
        <v>60</v>
      </c>
      <c r="E8" s="91"/>
      <c r="F8" s="91"/>
      <c r="G8" s="91"/>
    </row>
    <row r="9" spans="1:7" ht="12.75" customHeight="1" x14ac:dyDescent="0.25">
      <c r="D9" s="2"/>
      <c r="E9" s="2"/>
      <c r="F9" s="5" t="s">
        <v>116</v>
      </c>
      <c r="G9" s="6"/>
    </row>
    <row r="10" spans="1:7" ht="12.75" customHeight="1" x14ac:dyDescent="0.25">
      <c r="D10" s="2"/>
      <c r="E10" s="2"/>
      <c r="F10" s="5" t="s">
        <v>61</v>
      </c>
      <c r="G10" s="6"/>
    </row>
    <row r="11" spans="1:7" ht="12" customHeight="1" x14ac:dyDescent="0.25">
      <c r="D11" s="2"/>
      <c r="E11" s="2"/>
      <c r="F11" s="5" t="s">
        <v>63</v>
      </c>
      <c r="G11" s="5"/>
    </row>
    <row r="12" spans="1:7" ht="12.75" customHeight="1" x14ac:dyDescent="0.25">
      <c r="D12" s="2"/>
      <c r="E12" s="2"/>
      <c r="F12" s="7" t="s">
        <v>64</v>
      </c>
      <c r="G12" s="54" t="s">
        <v>62</v>
      </c>
    </row>
    <row r="13" spans="1:7" ht="12.75" customHeight="1" x14ac:dyDescent="0.25">
      <c r="D13" s="2"/>
      <c r="E13" s="2"/>
      <c r="F13" s="5" t="s">
        <v>65</v>
      </c>
      <c r="G13" s="6"/>
    </row>
    <row r="14" spans="1:7" ht="18.75" x14ac:dyDescent="0.3">
      <c r="A14" s="73" t="s">
        <v>117</v>
      </c>
      <c r="B14" s="73"/>
      <c r="C14" s="73"/>
      <c r="D14" s="73"/>
      <c r="E14" s="73"/>
      <c r="F14" s="73"/>
      <c r="G14" s="73"/>
    </row>
    <row r="15" spans="1:7" ht="20.25" customHeight="1" x14ac:dyDescent="0.25">
      <c r="A15" s="74" t="s">
        <v>66</v>
      </c>
      <c r="B15" s="76" t="s">
        <v>108</v>
      </c>
      <c r="C15" s="77"/>
      <c r="D15" s="77"/>
      <c r="E15" s="78"/>
      <c r="F15" s="82" t="s">
        <v>67</v>
      </c>
      <c r="G15" s="82"/>
    </row>
    <row r="16" spans="1:7" ht="48.75" customHeight="1" x14ac:dyDescent="0.25">
      <c r="A16" s="75"/>
      <c r="B16" s="79"/>
      <c r="C16" s="80"/>
      <c r="D16" s="80"/>
      <c r="E16" s="81"/>
      <c r="F16" s="5" t="s">
        <v>68</v>
      </c>
      <c r="G16" s="38" t="s">
        <v>113</v>
      </c>
    </row>
    <row r="17" spans="1:14" ht="34.5" customHeight="1" x14ac:dyDescent="0.25">
      <c r="A17" s="19" t="s">
        <v>69</v>
      </c>
      <c r="B17" s="83" t="s">
        <v>109</v>
      </c>
      <c r="C17" s="86"/>
      <c r="D17" s="86"/>
      <c r="E17" s="87"/>
      <c r="F17" s="5" t="s">
        <v>70</v>
      </c>
      <c r="G17" s="8">
        <v>150</v>
      </c>
    </row>
    <row r="18" spans="1:14" ht="22.5" customHeight="1" x14ac:dyDescent="0.25">
      <c r="A18" s="19" t="s">
        <v>71</v>
      </c>
      <c r="B18" s="83" t="s">
        <v>110</v>
      </c>
      <c r="C18" s="84"/>
      <c r="D18" s="84"/>
      <c r="E18" s="85"/>
      <c r="F18" s="5" t="s">
        <v>72</v>
      </c>
      <c r="G18" s="8">
        <v>1221010100</v>
      </c>
    </row>
    <row r="19" spans="1:14" x14ac:dyDescent="0.25">
      <c r="A19" s="19" t="s">
        <v>91</v>
      </c>
      <c r="B19" s="83"/>
      <c r="C19" s="84"/>
      <c r="D19" s="84"/>
      <c r="E19" s="85"/>
      <c r="F19" s="5" t="s">
        <v>73</v>
      </c>
      <c r="G19" s="10"/>
    </row>
    <row r="20" spans="1:14" ht="14.25" customHeight="1" x14ac:dyDescent="0.25">
      <c r="A20" s="19" t="s">
        <v>74</v>
      </c>
      <c r="B20" s="83" t="s">
        <v>75</v>
      </c>
      <c r="C20" s="84"/>
      <c r="D20" s="84"/>
      <c r="E20" s="85"/>
      <c r="F20" s="5" t="s">
        <v>76</v>
      </c>
      <c r="G20" s="10"/>
    </row>
    <row r="21" spans="1:14" x14ac:dyDescent="0.25">
      <c r="A21" s="19" t="s">
        <v>77</v>
      </c>
      <c r="B21" s="83" t="s">
        <v>89</v>
      </c>
      <c r="C21" s="84"/>
      <c r="D21" s="84"/>
      <c r="E21" s="85"/>
      <c r="F21" s="7" t="s">
        <v>78</v>
      </c>
      <c r="G21" s="8" t="s">
        <v>90</v>
      </c>
    </row>
    <row r="22" spans="1:14" ht="39.75" customHeight="1" x14ac:dyDescent="0.25">
      <c r="A22" s="19" t="s">
        <v>79</v>
      </c>
      <c r="B22" s="83" t="s">
        <v>80</v>
      </c>
      <c r="C22" s="86"/>
      <c r="D22" s="86"/>
      <c r="E22" s="87"/>
      <c r="F22" s="4" t="s">
        <v>81</v>
      </c>
      <c r="G22" s="11"/>
    </row>
    <row r="23" spans="1:14" ht="48.75" customHeight="1" x14ac:dyDescent="0.25">
      <c r="A23" s="19" t="s">
        <v>82</v>
      </c>
      <c r="B23" s="83" t="s">
        <v>83</v>
      </c>
      <c r="C23" s="84"/>
      <c r="D23" s="84"/>
      <c r="E23" s="85"/>
      <c r="F23" s="9" t="s">
        <v>84</v>
      </c>
      <c r="G23" s="12"/>
    </row>
    <row r="24" spans="1:14" ht="30" x14ac:dyDescent="0.25">
      <c r="A24" s="19" t="s">
        <v>85</v>
      </c>
      <c r="B24" s="88">
        <v>428.25</v>
      </c>
      <c r="C24" s="72"/>
      <c r="D24" s="72"/>
      <c r="E24" s="72"/>
      <c r="F24" s="72"/>
      <c r="G24" s="72"/>
    </row>
    <row r="25" spans="1:14" ht="33.75" customHeight="1" x14ac:dyDescent="0.25">
      <c r="A25" s="19" t="s">
        <v>86</v>
      </c>
      <c r="B25" s="88" t="s">
        <v>111</v>
      </c>
      <c r="C25" s="72"/>
      <c r="D25" s="72"/>
      <c r="E25" s="72"/>
      <c r="F25" s="72"/>
      <c r="G25" s="72"/>
    </row>
    <row r="26" spans="1:14" ht="15" customHeight="1" x14ac:dyDescent="0.25">
      <c r="A26" s="19" t="s">
        <v>87</v>
      </c>
      <c r="B26" s="71" t="s">
        <v>112</v>
      </c>
      <c r="C26" s="72"/>
      <c r="D26" s="72"/>
      <c r="E26" s="72"/>
      <c r="F26" s="72"/>
      <c r="G26" s="72"/>
    </row>
    <row r="27" spans="1:14" ht="13.5" customHeight="1" x14ac:dyDescent="0.25">
      <c r="A27" s="19" t="s">
        <v>88</v>
      </c>
      <c r="B27" s="39" t="s">
        <v>121</v>
      </c>
      <c r="C27" s="36"/>
      <c r="D27" s="36"/>
      <c r="E27" s="37"/>
      <c r="F27" s="36"/>
      <c r="G27" s="36"/>
    </row>
    <row r="28" spans="1:14" x14ac:dyDescent="0.25">
      <c r="B28"/>
    </row>
    <row r="29" spans="1:14" x14ac:dyDescent="0.25">
      <c r="A29" s="62" t="s">
        <v>0</v>
      </c>
      <c r="B29" s="69" t="s">
        <v>8</v>
      </c>
      <c r="C29" s="69" t="s">
        <v>9</v>
      </c>
      <c r="D29" s="63" t="s">
        <v>1</v>
      </c>
      <c r="E29" s="64"/>
      <c r="F29" s="64"/>
      <c r="G29" s="65"/>
    </row>
    <row r="30" spans="1:14" x14ac:dyDescent="0.25">
      <c r="A30" s="62"/>
      <c r="B30" s="70"/>
      <c r="C30" s="70"/>
      <c r="D30" s="66"/>
      <c r="E30" s="67"/>
      <c r="F30" s="67"/>
      <c r="G30" s="68"/>
    </row>
    <row r="31" spans="1:14" x14ac:dyDescent="0.25">
      <c r="A31" s="62"/>
      <c r="B31" s="1"/>
      <c r="C31" s="1"/>
      <c r="D31" s="13" t="s">
        <v>2</v>
      </c>
      <c r="E31" s="13" t="s">
        <v>3</v>
      </c>
      <c r="F31" s="13" t="s">
        <v>4</v>
      </c>
      <c r="G31" s="13" t="s">
        <v>10</v>
      </c>
    </row>
    <row r="32" spans="1:14" ht="16.5" customHeight="1" x14ac:dyDescent="0.25">
      <c r="A32" s="20" t="s">
        <v>5</v>
      </c>
      <c r="B32" s="14"/>
      <c r="C32" s="14"/>
      <c r="D32" s="14"/>
      <c r="E32" s="14"/>
      <c r="F32" s="14"/>
      <c r="G32" s="14"/>
      <c r="N32" s="41"/>
    </row>
    <row r="33" spans="1:16" s="24" customFormat="1" ht="46.5" customHeight="1" x14ac:dyDescent="0.25">
      <c r="A33" s="25" t="s">
        <v>95</v>
      </c>
      <c r="B33" s="26" t="s">
        <v>58</v>
      </c>
      <c r="C33" s="51">
        <f>C34+C35</f>
        <v>52374.2</v>
      </c>
      <c r="D33" s="25">
        <f>SUM(D34:D35)</f>
        <v>14389.6</v>
      </c>
      <c r="E33" s="25">
        <f>SUM(E34:E35)</f>
        <v>12859</v>
      </c>
      <c r="F33" s="25">
        <f>SUM(F34:F35)</f>
        <v>12608.1</v>
      </c>
      <c r="G33" s="25">
        <f>SUM(G34:G35)</f>
        <v>12517.5</v>
      </c>
      <c r="P33" s="55"/>
    </row>
    <row r="34" spans="1:16" ht="79.5" customHeight="1" x14ac:dyDescent="0.25">
      <c r="A34" s="21" t="s">
        <v>11</v>
      </c>
      <c r="B34" s="27" t="s">
        <v>59</v>
      </c>
      <c r="C34" s="15">
        <f t="shared" ref="C34:C42" si="0">D34+E34+F34+G34</f>
        <v>49010.5</v>
      </c>
      <c r="D34" s="15">
        <v>13131.7</v>
      </c>
      <c r="E34" s="15">
        <f>11917.9+237.6</f>
        <v>12155.5</v>
      </c>
      <c r="F34" s="15">
        <f>10669.3+1000+237.6</f>
        <v>11906.9</v>
      </c>
      <c r="G34" s="15">
        <f>3408.4+6902.5+1000+267.9+237.6</f>
        <v>11816.4</v>
      </c>
    </row>
    <row r="35" spans="1:16" x14ac:dyDescent="0.25">
      <c r="A35" s="15" t="s">
        <v>96</v>
      </c>
      <c r="B35" s="28">
        <v>102</v>
      </c>
      <c r="C35" s="43">
        <f t="shared" si="0"/>
        <v>3363.7000000000003</v>
      </c>
      <c r="D35" s="15">
        <v>1257.9000000000001</v>
      </c>
      <c r="E35" s="15">
        <v>703.5</v>
      </c>
      <c r="F35" s="15">
        <v>701.2</v>
      </c>
      <c r="G35" s="15">
        <v>701.1</v>
      </c>
    </row>
    <row r="36" spans="1:16" ht="28.5" x14ac:dyDescent="0.25">
      <c r="A36" s="25" t="s">
        <v>120</v>
      </c>
      <c r="B36" s="29">
        <f t="shared" ref="B36:B49" si="1">B35+1</f>
        <v>103</v>
      </c>
      <c r="C36" s="25">
        <f>D36+E36+F36+G36</f>
        <v>16098.899999999998</v>
      </c>
      <c r="D36" s="25">
        <f>SUM(D37:D42)</f>
        <v>5384.1999999999989</v>
      </c>
      <c r="E36" s="25">
        <f t="shared" ref="E36:G36" si="2">SUM(E37:E42)</f>
        <v>3566.9</v>
      </c>
      <c r="F36" s="25">
        <f t="shared" si="2"/>
        <v>2717.1000000000004</v>
      </c>
      <c r="G36" s="25">
        <f t="shared" si="2"/>
        <v>4430.7</v>
      </c>
    </row>
    <row r="37" spans="1:16" ht="30" x14ac:dyDescent="0.25">
      <c r="A37" s="48" t="s">
        <v>115</v>
      </c>
      <c r="B37" s="49">
        <v>104</v>
      </c>
      <c r="C37" s="50">
        <f>D37+E37+F37+G37</f>
        <v>10145.1</v>
      </c>
      <c r="D37" s="50">
        <v>3918.7</v>
      </c>
      <c r="E37" s="50">
        <v>2024.3</v>
      </c>
      <c r="F37" s="50">
        <f>987.8+168</f>
        <v>1155.8</v>
      </c>
      <c r="G37" s="50">
        <v>3046.3</v>
      </c>
    </row>
    <row r="38" spans="1:16" x14ac:dyDescent="0.25">
      <c r="A38" s="15" t="s">
        <v>102</v>
      </c>
      <c r="B38" s="28">
        <v>105</v>
      </c>
      <c r="C38" s="15">
        <f t="shared" si="0"/>
        <v>124</v>
      </c>
      <c r="D38" s="15">
        <v>31</v>
      </c>
      <c r="E38" s="15">
        <v>31</v>
      </c>
      <c r="F38" s="15">
        <v>31</v>
      </c>
      <c r="G38" s="15">
        <v>31</v>
      </c>
    </row>
    <row r="39" spans="1:16" ht="21.75" customHeight="1" x14ac:dyDescent="0.25">
      <c r="A39" s="48" t="s">
        <v>104</v>
      </c>
      <c r="B39" s="28">
        <f t="shared" si="1"/>
        <v>106</v>
      </c>
      <c r="C39" s="15">
        <f t="shared" si="0"/>
        <v>1570</v>
      </c>
      <c r="D39" s="15">
        <v>418.9</v>
      </c>
      <c r="E39" s="15">
        <v>373.5</v>
      </c>
      <c r="F39" s="15">
        <v>477.6</v>
      </c>
      <c r="G39" s="15">
        <v>300</v>
      </c>
    </row>
    <row r="40" spans="1:16" ht="30" x14ac:dyDescent="0.25">
      <c r="A40" s="15" t="s">
        <v>103</v>
      </c>
      <c r="B40" s="28">
        <f t="shared" si="1"/>
        <v>107</v>
      </c>
      <c r="C40" s="15">
        <f t="shared" si="0"/>
        <v>2.8</v>
      </c>
      <c r="D40" s="15">
        <v>0.7</v>
      </c>
      <c r="E40" s="15">
        <v>0.7</v>
      </c>
      <c r="F40" s="15">
        <v>0.7</v>
      </c>
      <c r="G40" s="15">
        <v>0.7</v>
      </c>
    </row>
    <row r="41" spans="1:16" ht="30" x14ac:dyDescent="0.25">
      <c r="A41" s="15" t="s">
        <v>25</v>
      </c>
      <c r="B41" s="28">
        <f t="shared" si="1"/>
        <v>108</v>
      </c>
      <c r="C41" s="15">
        <f>D41+E41+F41+G41</f>
        <v>0</v>
      </c>
      <c r="D41" s="15"/>
      <c r="E41" s="15"/>
      <c r="F41" s="15"/>
      <c r="G41" s="15"/>
    </row>
    <row r="42" spans="1:16" ht="26.25" customHeight="1" x14ac:dyDescent="0.25">
      <c r="A42" s="15" t="s">
        <v>119</v>
      </c>
      <c r="B42" s="28">
        <f t="shared" si="1"/>
        <v>109</v>
      </c>
      <c r="C42" s="15">
        <f t="shared" si="0"/>
        <v>4257</v>
      </c>
      <c r="D42" s="15">
        <v>1014.9</v>
      </c>
      <c r="E42" s="15">
        <v>1137.4000000000001</v>
      </c>
      <c r="F42" s="15">
        <f>1049+3</f>
        <v>1052</v>
      </c>
      <c r="G42" s="15">
        <f>1049+3.7</f>
        <v>1052.7</v>
      </c>
    </row>
    <row r="43" spans="1:16" x14ac:dyDescent="0.25">
      <c r="A43" s="15" t="s">
        <v>92</v>
      </c>
      <c r="B43" s="28">
        <f t="shared" si="1"/>
        <v>110</v>
      </c>
      <c r="C43" s="15"/>
      <c r="D43" s="15"/>
      <c r="E43" s="15"/>
      <c r="F43" s="15"/>
      <c r="G43" s="15"/>
    </row>
    <row r="44" spans="1:16" s="24" customFormat="1" ht="42.75" customHeight="1" x14ac:dyDescent="0.25">
      <c r="A44" s="25" t="s">
        <v>6</v>
      </c>
      <c r="B44" s="30">
        <f t="shared" si="1"/>
        <v>111</v>
      </c>
      <c r="C44" s="25"/>
      <c r="D44" s="25"/>
      <c r="E44" s="25"/>
      <c r="F44" s="25"/>
      <c r="G44" s="25"/>
    </row>
    <row r="45" spans="1:16" x14ac:dyDescent="0.25">
      <c r="A45" s="15" t="s">
        <v>12</v>
      </c>
      <c r="B45" s="28">
        <f t="shared" si="1"/>
        <v>112</v>
      </c>
      <c r="C45" s="15"/>
      <c r="D45" s="15"/>
      <c r="E45" s="15"/>
      <c r="F45" s="15"/>
      <c r="G45" s="15"/>
    </row>
    <row r="46" spans="1:16" x14ac:dyDescent="0.25">
      <c r="A46" s="15" t="s">
        <v>13</v>
      </c>
      <c r="B46" s="28">
        <f t="shared" si="1"/>
        <v>113</v>
      </c>
      <c r="C46" s="15"/>
      <c r="D46" s="15"/>
      <c r="E46" s="15"/>
      <c r="F46" s="15"/>
      <c r="G46" s="15"/>
    </row>
    <row r="47" spans="1:16" ht="30" x14ac:dyDescent="0.25">
      <c r="A47" s="22" t="s">
        <v>14</v>
      </c>
      <c r="B47" s="28">
        <f t="shared" si="1"/>
        <v>114</v>
      </c>
      <c r="C47" s="15"/>
      <c r="D47" s="15"/>
      <c r="E47" s="15"/>
      <c r="F47" s="15"/>
      <c r="G47" s="15"/>
    </row>
    <row r="48" spans="1:16" s="24" customFormat="1" ht="33.75" customHeight="1" x14ac:dyDescent="0.25">
      <c r="A48" s="25" t="s">
        <v>15</v>
      </c>
      <c r="B48" s="30">
        <f t="shared" si="1"/>
        <v>115</v>
      </c>
      <c r="C48" s="25"/>
      <c r="D48" s="25"/>
      <c r="E48" s="25"/>
      <c r="F48" s="25"/>
      <c r="G48" s="25"/>
    </row>
    <row r="49" spans="1:24" s="24" customFormat="1" ht="30" customHeight="1" x14ac:dyDescent="0.25">
      <c r="A49" s="25" t="s">
        <v>7</v>
      </c>
      <c r="B49" s="30">
        <f t="shared" si="1"/>
        <v>116</v>
      </c>
      <c r="C49" s="25">
        <f>SUM(C51:C56)</f>
        <v>53901.709999999992</v>
      </c>
      <c r="D49" s="25">
        <f>SUM(D51:D56)</f>
        <v>16090.040000000003</v>
      </c>
      <c r="E49" s="25">
        <f>SUM(E51:E56)</f>
        <v>12674.88</v>
      </c>
      <c r="F49" s="25">
        <f>SUM(F51:F56)</f>
        <v>11671.31</v>
      </c>
      <c r="G49" s="25">
        <f>SUM(G51:G56)</f>
        <v>13465.48</v>
      </c>
      <c r="T49" s="55"/>
      <c r="U49" s="55"/>
      <c r="V49" s="55"/>
      <c r="W49" s="55"/>
      <c r="X49" s="55"/>
    </row>
    <row r="50" spans="1:24" ht="30" x14ac:dyDescent="0.25">
      <c r="A50" s="15" t="s">
        <v>16</v>
      </c>
      <c r="B50" s="27"/>
      <c r="C50" s="15"/>
      <c r="D50" s="15"/>
      <c r="E50" s="15"/>
      <c r="F50" s="15"/>
      <c r="G50" s="15"/>
      <c r="I50" s="45"/>
      <c r="O50" s="45"/>
      <c r="P50" s="45"/>
      <c r="Q50" s="45"/>
      <c r="R50" s="45"/>
      <c r="S50" s="45"/>
      <c r="T50" s="47"/>
      <c r="U50" s="47"/>
      <c r="V50" s="41"/>
      <c r="W50" s="41"/>
      <c r="X50" s="41"/>
    </row>
    <row r="51" spans="1:24" x14ac:dyDescent="0.25">
      <c r="A51" s="15" t="s">
        <v>17</v>
      </c>
      <c r="B51" s="28">
        <f>B49+1</f>
        <v>117</v>
      </c>
      <c r="C51" s="50">
        <f>D51+E51+F51+G51</f>
        <v>2611.6999999999998</v>
      </c>
      <c r="D51" s="50">
        <f>1172.45-470</f>
        <v>702.45</v>
      </c>
      <c r="E51" s="50">
        <v>544.15</v>
      </c>
      <c r="F51" s="50">
        <f>504.05+134+40-70</f>
        <v>608.04999999999995</v>
      </c>
      <c r="G51" s="50">
        <f>687.05+70</f>
        <v>757.05</v>
      </c>
      <c r="I51" s="40"/>
      <c r="J51" s="40"/>
      <c r="O51" s="45"/>
      <c r="P51" s="40"/>
      <c r="Q51" s="40"/>
      <c r="R51" s="40"/>
      <c r="S51" s="40"/>
      <c r="T51" s="57"/>
      <c r="U51" s="47"/>
      <c r="V51" s="41"/>
      <c r="W51" s="41"/>
      <c r="X51" s="41"/>
    </row>
    <row r="52" spans="1:24" x14ac:dyDescent="0.25">
      <c r="A52" s="15" t="s">
        <v>18</v>
      </c>
      <c r="B52" s="31">
        <f t="shared" ref="B52:B71" si="3">B51+1</f>
        <v>118</v>
      </c>
      <c r="C52" s="50">
        <f t="shared" ref="C52:C56" si="4">D52+E52+F52+G52</f>
        <v>35857.79</v>
      </c>
      <c r="D52" s="56">
        <v>10212.61</v>
      </c>
      <c r="E52" s="56">
        <v>9095.2800000000007</v>
      </c>
      <c r="F52" s="56">
        <v>8304.43</v>
      </c>
      <c r="G52" s="56">
        <v>8245.4699999999993</v>
      </c>
      <c r="I52" s="45"/>
      <c r="J52" s="40"/>
      <c r="O52" s="45"/>
      <c r="P52" s="40"/>
      <c r="Q52" s="40"/>
      <c r="R52" s="40"/>
      <c r="S52" s="40"/>
      <c r="T52" s="57"/>
      <c r="U52" s="57"/>
      <c r="V52" s="57"/>
      <c r="W52" s="57"/>
      <c r="X52" s="57"/>
    </row>
    <row r="53" spans="1:24" x14ac:dyDescent="0.25">
      <c r="A53" s="15" t="s">
        <v>19</v>
      </c>
      <c r="B53" s="31">
        <f t="shared" si="3"/>
        <v>119</v>
      </c>
      <c r="C53" s="50">
        <f t="shared" si="4"/>
        <v>7888.71</v>
      </c>
      <c r="D53" s="56">
        <v>2246.7800000000002</v>
      </c>
      <c r="E53" s="56">
        <v>2000.96</v>
      </c>
      <c r="F53" s="56">
        <v>1826.97</v>
      </c>
      <c r="G53" s="56">
        <v>1814</v>
      </c>
      <c r="I53" s="45"/>
      <c r="J53" s="40"/>
      <c r="O53" s="45"/>
      <c r="P53" s="45"/>
      <c r="Q53" s="45"/>
      <c r="R53" s="45"/>
      <c r="S53" s="45"/>
      <c r="T53" s="47"/>
      <c r="U53" s="47"/>
      <c r="V53" s="41"/>
      <c r="W53" s="41"/>
      <c r="X53" s="41"/>
    </row>
    <row r="54" spans="1:24" ht="30" x14ac:dyDescent="0.25">
      <c r="A54" s="15" t="s">
        <v>20</v>
      </c>
      <c r="B54" s="31">
        <f t="shared" si="3"/>
        <v>120</v>
      </c>
      <c r="C54" s="50">
        <f t="shared" si="4"/>
        <v>7027.81</v>
      </c>
      <c r="D54" s="50">
        <v>2501.25</v>
      </c>
      <c r="E54" s="50">
        <f>1062.18-67.51</f>
        <v>994.67000000000007</v>
      </c>
      <c r="F54" s="50">
        <v>898.71</v>
      </c>
      <c r="G54" s="50">
        <f>2565.67+67.51</f>
        <v>2633.1800000000003</v>
      </c>
      <c r="I54" s="61"/>
      <c r="J54" s="40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24.75" customHeight="1" x14ac:dyDescent="0.25">
      <c r="A55" s="15" t="s">
        <v>22</v>
      </c>
      <c r="B55" s="31">
        <f t="shared" si="3"/>
        <v>121</v>
      </c>
      <c r="C55" s="50">
        <f t="shared" si="4"/>
        <v>21</v>
      </c>
      <c r="D55" s="56">
        <v>0</v>
      </c>
      <c r="E55" s="56">
        <v>16</v>
      </c>
      <c r="F55" s="56">
        <v>2.5</v>
      </c>
      <c r="G55" s="56">
        <v>2.5</v>
      </c>
      <c r="I55" s="40"/>
      <c r="J55" s="40"/>
      <c r="O55" s="45"/>
      <c r="P55" s="45"/>
      <c r="Q55" s="45"/>
      <c r="R55" s="45"/>
      <c r="S55" s="45"/>
      <c r="T55" s="58"/>
      <c r="U55" s="58"/>
      <c r="V55" s="59"/>
      <c r="W55" s="59"/>
      <c r="X55" s="59"/>
    </row>
    <row r="56" spans="1:24" ht="24.75" customHeight="1" x14ac:dyDescent="0.25">
      <c r="A56" s="15" t="s">
        <v>118</v>
      </c>
      <c r="B56" s="31">
        <f t="shared" si="3"/>
        <v>122</v>
      </c>
      <c r="C56" s="50">
        <f t="shared" si="4"/>
        <v>494.69999999999993</v>
      </c>
      <c r="D56" s="56">
        <v>426.95</v>
      </c>
      <c r="E56" s="56">
        <f>15.75+8.07</f>
        <v>23.82</v>
      </c>
      <c r="F56" s="56">
        <f>13+17.65</f>
        <v>30.65</v>
      </c>
      <c r="G56" s="56">
        <f>14-0.72</f>
        <v>13.28</v>
      </c>
      <c r="I56" s="61"/>
      <c r="J56" s="40"/>
      <c r="O56" s="45"/>
      <c r="P56" s="40"/>
      <c r="Q56" s="40"/>
      <c r="R56" s="40"/>
      <c r="S56" s="40"/>
      <c r="T56" s="57"/>
      <c r="U56" s="57"/>
      <c r="V56" s="57"/>
      <c r="W56" s="57"/>
      <c r="X56" s="57"/>
    </row>
    <row r="57" spans="1:24" s="24" customFormat="1" ht="30.75" customHeight="1" x14ac:dyDescent="0.25">
      <c r="A57" s="25" t="s">
        <v>24</v>
      </c>
      <c r="B57" s="53">
        <f t="shared" si="3"/>
        <v>123</v>
      </c>
      <c r="C57" s="33">
        <f>SUM(C59:C65)</f>
        <v>8617.4900000000016</v>
      </c>
      <c r="D57" s="33">
        <f>SUM(D59:D65)</f>
        <v>1953.5100000000004</v>
      </c>
      <c r="E57" s="33">
        <f>SUM(E59:E65)</f>
        <v>2347.5699999999997</v>
      </c>
      <c r="F57" s="33">
        <f>SUM(F59:F65)</f>
        <v>2191.34</v>
      </c>
      <c r="G57" s="33">
        <f>SUM(G59:G65)</f>
        <v>2125.0700000000002</v>
      </c>
      <c r="O57" s="46"/>
      <c r="P57" s="40"/>
      <c r="Q57" s="40"/>
      <c r="R57" s="40"/>
      <c r="S57" s="40"/>
      <c r="T57" s="57"/>
      <c r="U57" s="57"/>
      <c r="V57" s="57"/>
      <c r="W57" s="57"/>
      <c r="X57" s="57"/>
    </row>
    <row r="58" spans="1:24" ht="30" x14ac:dyDescent="0.25">
      <c r="A58" s="15" t="s">
        <v>16</v>
      </c>
      <c r="B58" s="31">
        <f t="shared" si="3"/>
        <v>124</v>
      </c>
      <c r="C58" s="21"/>
      <c r="D58" s="21"/>
      <c r="E58" s="21"/>
      <c r="F58" s="21"/>
      <c r="G58" s="21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x14ac:dyDescent="0.25">
      <c r="A59" s="15" t="s">
        <v>17</v>
      </c>
      <c r="B59" s="31">
        <f t="shared" si="3"/>
        <v>125</v>
      </c>
      <c r="C59" s="56">
        <f t="shared" ref="C59:C65" si="5">D59+E59+F59+G59</f>
        <v>128.6</v>
      </c>
      <c r="D59" s="56">
        <v>32.15</v>
      </c>
      <c r="E59" s="56">
        <v>32.15</v>
      </c>
      <c r="F59" s="56">
        <v>32.15</v>
      </c>
      <c r="G59" s="56">
        <v>32.15</v>
      </c>
      <c r="O59" s="47"/>
      <c r="P59" s="47"/>
      <c r="Q59" s="47"/>
      <c r="R59" s="45"/>
      <c r="S59" s="45"/>
      <c r="T59" s="45"/>
      <c r="U59" s="45"/>
    </row>
    <row r="60" spans="1:24" x14ac:dyDescent="0.25">
      <c r="A60" s="15" t="s">
        <v>18</v>
      </c>
      <c r="B60" s="31">
        <f t="shared" si="3"/>
        <v>126</v>
      </c>
      <c r="C60" s="56">
        <f t="shared" si="5"/>
        <v>6333.04</v>
      </c>
      <c r="D60" s="56">
        <v>1393.94</v>
      </c>
      <c r="E60" s="56">
        <v>1762.3</v>
      </c>
      <c r="F60" s="56">
        <v>1647.29</v>
      </c>
      <c r="G60" s="56">
        <v>1529.51</v>
      </c>
      <c r="O60" s="41"/>
      <c r="P60" s="41"/>
      <c r="Q60" s="41"/>
    </row>
    <row r="61" spans="1:24" x14ac:dyDescent="0.25">
      <c r="A61" s="15" t="s">
        <v>19</v>
      </c>
      <c r="B61" s="31">
        <f t="shared" si="3"/>
        <v>127</v>
      </c>
      <c r="C61" s="56">
        <f t="shared" si="5"/>
        <v>1393.26</v>
      </c>
      <c r="D61" s="56">
        <v>306.67</v>
      </c>
      <c r="E61" s="56">
        <v>387.7</v>
      </c>
      <c r="F61" s="56">
        <v>362.4</v>
      </c>
      <c r="G61" s="56">
        <v>336.49</v>
      </c>
      <c r="T61" s="41"/>
      <c r="U61" s="41"/>
      <c r="V61" s="41"/>
      <c r="W61" s="41"/>
      <c r="X61" s="41"/>
    </row>
    <row r="62" spans="1:24" ht="30" x14ac:dyDescent="0.25">
      <c r="A62" s="15" t="s">
        <v>20</v>
      </c>
      <c r="B62" s="31">
        <f t="shared" si="3"/>
        <v>128</v>
      </c>
      <c r="C62" s="56">
        <f t="shared" si="5"/>
        <v>369.49</v>
      </c>
      <c r="D62" s="56">
        <v>125.15</v>
      </c>
      <c r="E62" s="56">
        <f>95.12-25</f>
        <v>70.12</v>
      </c>
      <c r="F62" s="56">
        <v>52.1</v>
      </c>
      <c r="G62" s="56">
        <f>97.12+25</f>
        <v>122.12</v>
      </c>
    </row>
    <row r="63" spans="1:24" ht="30" x14ac:dyDescent="0.25">
      <c r="A63" s="15" t="s">
        <v>21</v>
      </c>
      <c r="B63" s="31">
        <f t="shared" si="3"/>
        <v>129</v>
      </c>
      <c r="C63" s="56">
        <f t="shared" si="5"/>
        <v>356.7</v>
      </c>
      <c r="D63" s="56">
        <v>83.9</v>
      </c>
      <c r="E63" s="56">
        <f>89.6-3</f>
        <v>86.6</v>
      </c>
      <c r="F63" s="56">
        <v>89.4</v>
      </c>
      <c r="G63" s="56">
        <v>96.8</v>
      </c>
    </row>
    <row r="64" spans="1:24" ht="21" customHeight="1" x14ac:dyDescent="0.25">
      <c r="A64" s="15" t="s">
        <v>22</v>
      </c>
      <c r="B64" s="31">
        <f t="shared" si="3"/>
        <v>130</v>
      </c>
      <c r="C64" s="56">
        <f t="shared" si="5"/>
        <v>20</v>
      </c>
      <c r="D64" s="56">
        <v>5</v>
      </c>
      <c r="E64" s="56">
        <v>5</v>
      </c>
      <c r="F64" s="56">
        <v>5</v>
      </c>
      <c r="G64" s="56">
        <v>5</v>
      </c>
    </row>
    <row r="65" spans="1:7" ht="21" customHeight="1" x14ac:dyDescent="0.25">
      <c r="A65" s="15" t="s">
        <v>23</v>
      </c>
      <c r="B65" s="31">
        <f t="shared" si="3"/>
        <v>131</v>
      </c>
      <c r="C65" s="56">
        <f t="shared" si="5"/>
        <v>16.399999999999999</v>
      </c>
      <c r="D65" s="50">
        <v>6.7</v>
      </c>
      <c r="E65" s="50">
        <v>3.7</v>
      </c>
      <c r="F65" s="50">
        <v>3</v>
      </c>
      <c r="G65" s="50">
        <v>3</v>
      </c>
    </row>
    <row r="66" spans="1:7" s="24" customFormat="1" ht="21" customHeight="1" x14ac:dyDescent="0.25">
      <c r="A66" s="60" t="s">
        <v>124</v>
      </c>
      <c r="B66" s="52">
        <f t="shared" si="3"/>
        <v>132</v>
      </c>
      <c r="C66" s="25">
        <f>SUM(C68:C74)</f>
        <v>5953.9</v>
      </c>
      <c r="D66" s="25">
        <f>SUM(D68:D74)</f>
        <v>1730.25</v>
      </c>
      <c r="E66" s="25">
        <f>SUM(E68:E74)</f>
        <v>1403.45</v>
      </c>
      <c r="F66" s="25">
        <f>SUM(F68:F74)</f>
        <v>1462.55</v>
      </c>
      <c r="G66" s="25">
        <f>SUM(G68:G74)</f>
        <v>1357.65</v>
      </c>
    </row>
    <row r="67" spans="1:7" ht="30" x14ac:dyDescent="0.25">
      <c r="A67" s="15" t="s">
        <v>16</v>
      </c>
      <c r="B67" s="31">
        <f t="shared" si="3"/>
        <v>133</v>
      </c>
      <c r="C67" s="15"/>
      <c r="D67" s="15"/>
      <c r="E67" s="15"/>
      <c r="F67" s="15"/>
      <c r="G67" s="15"/>
    </row>
    <row r="68" spans="1:7" x14ac:dyDescent="0.25">
      <c r="A68" s="15" t="s">
        <v>17</v>
      </c>
      <c r="B68" s="31">
        <f t="shared" si="3"/>
        <v>134</v>
      </c>
      <c r="C68" s="50">
        <f>D68+E68+F68+G68</f>
        <v>1642.9</v>
      </c>
      <c r="D68" s="50">
        <v>696.7</v>
      </c>
      <c r="E68" s="50">
        <f>265.2-22</f>
        <v>243.2</v>
      </c>
      <c r="F68" s="50">
        <f>384.3+10</f>
        <v>394.3</v>
      </c>
      <c r="G68" s="50">
        <f>286.7+22</f>
        <v>308.7</v>
      </c>
    </row>
    <row r="69" spans="1:7" x14ac:dyDescent="0.25">
      <c r="A69" s="15" t="s">
        <v>18</v>
      </c>
      <c r="B69" s="31">
        <f t="shared" si="3"/>
        <v>135</v>
      </c>
      <c r="C69" s="15">
        <f t="shared" ref="C69:C74" si="6">D69+E69+F69+G69</f>
        <v>0</v>
      </c>
      <c r="D69" s="15"/>
      <c r="E69" s="15"/>
      <c r="F69" s="15"/>
      <c r="G69" s="15"/>
    </row>
    <row r="70" spans="1:7" x14ac:dyDescent="0.25">
      <c r="A70" s="15" t="s">
        <v>19</v>
      </c>
      <c r="B70" s="31">
        <f t="shared" si="3"/>
        <v>136</v>
      </c>
      <c r="C70" s="15">
        <f t="shared" si="6"/>
        <v>0</v>
      </c>
      <c r="D70" s="15"/>
      <c r="E70" s="15"/>
      <c r="F70" s="15"/>
      <c r="G70" s="15"/>
    </row>
    <row r="71" spans="1:7" ht="30" x14ac:dyDescent="0.25">
      <c r="A71" s="15" t="s">
        <v>20</v>
      </c>
      <c r="B71" s="31">
        <f t="shared" si="3"/>
        <v>137</v>
      </c>
      <c r="C71" s="15">
        <f t="shared" si="6"/>
        <v>0</v>
      </c>
      <c r="D71" s="15"/>
      <c r="E71" s="15"/>
      <c r="F71" s="15"/>
      <c r="G71" s="15"/>
    </row>
    <row r="72" spans="1:7" ht="26.25" customHeight="1" x14ac:dyDescent="0.25">
      <c r="A72" s="15" t="s">
        <v>21</v>
      </c>
      <c r="B72" s="28">
        <f t="shared" ref="B72:B76" si="7">B71+1</f>
        <v>138</v>
      </c>
      <c r="C72" s="50">
        <f>D72+E72+F72+G72</f>
        <v>70</v>
      </c>
      <c r="D72" s="50">
        <v>17.399999999999999</v>
      </c>
      <c r="E72" s="50">
        <v>17.600000000000001</v>
      </c>
      <c r="F72" s="50">
        <v>17.5</v>
      </c>
      <c r="G72" s="50">
        <v>17.5</v>
      </c>
    </row>
    <row r="73" spans="1:7" ht="24.75" customHeight="1" x14ac:dyDescent="0.25">
      <c r="A73" s="15" t="s">
        <v>22</v>
      </c>
      <c r="B73" s="28">
        <f t="shared" si="7"/>
        <v>139</v>
      </c>
      <c r="C73" s="50">
        <f t="shared" si="6"/>
        <v>4216</v>
      </c>
      <c r="D73" s="50">
        <f>1007.4+2.5</f>
        <v>1009.9</v>
      </c>
      <c r="E73" s="50">
        <v>1136.4000000000001</v>
      </c>
      <c r="F73" s="50">
        <f>1024.5+20</f>
        <v>1044.5</v>
      </c>
      <c r="G73" s="50">
        <f>1095.2-70</f>
        <v>1025.2</v>
      </c>
    </row>
    <row r="74" spans="1:7" ht="24.75" customHeight="1" x14ac:dyDescent="0.25">
      <c r="A74" s="15" t="s">
        <v>23</v>
      </c>
      <c r="B74" s="28">
        <f t="shared" si="7"/>
        <v>140</v>
      </c>
      <c r="C74" s="50">
        <f t="shared" si="6"/>
        <v>25</v>
      </c>
      <c r="D74" s="50">
        <v>6.25</v>
      </c>
      <c r="E74" s="50">
        <v>6.25</v>
      </c>
      <c r="F74" s="50">
        <v>6.25</v>
      </c>
      <c r="G74" s="50">
        <v>6.25</v>
      </c>
    </row>
    <row r="75" spans="1:7" s="24" customFormat="1" ht="42" customHeight="1" x14ac:dyDescent="0.25">
      <c r="A75" s="25" t="s">
        <v>93</v>
      </c>
      <c r="B75" s="30">
        <f t="shared" si="7"/>
        <v>141</v>
      </c>
      <c r="C75" s="25"/>
      <c r="D75" s="25"/>
      <c r="E75" s="25"/>
      <c r="F75" s="25"/>
      <c r="G75" s="25"/>
    </row>
    <row r="76" spans="1:7" ht="21.75" customHeight="1" x14ac:dyDescent="0.25">
      <c r="A76" s="15" t="s">
        <v>26</v>
      </c>
      <c r="B76" s="28">
        <f t="shared" si="7"/>
        <v>142</v>
      </c>
      <c r="C76" s="15"/>
      <c r="D76" s="15"/>
      <c r="E76" s="15"/>
      <c r="F76" s="15"/>
      <c r="G76" s="15"/>
    </row>
    <row r="77" spans="1:7" ht="21.75" customHeight="1" x14ac:dyDescent="0.25">
      <c r="A77" s="15" t="s">
        <v>27</v>
      </c>
      <c r="B77" s="28">
        <f t="shared" ref="B77:B88" si="8">B76+1</f>
        <v>143</v>
      </c>
      <c r="C77" s="15"/>
      <c r="D77" s="15"/>
      <c r="E77" s="15"/>
      <c r="F77" s="15"/>
      <c r="G77" s="15"/>
    </row>
    <row r="78" spans="1:7" ht="21.75" customHeight="1" x14ac:dyDescent="0.25">
      <c r="A78" s="15" t="s">
        <v>28</v>
      </c>
      <c r="B78" s="28">
        <f t="shared" si="8"/>
        <v>144</v>
      </c>
      <c r="C78" s="15"/>
      <c r="D78" s="15"/>
      <c r="E78" s="15"/>
      <c r="F78" s="15"/>
      <c r="G78" s="15"/>
    </row>
    <row r="79" spans="1:7" ht="21.75" customHeight="1" x14ac:dyDescent="0.25">
      <c r="A79" s="15" t="s">
        <v>29</v>
      </c>
      <c r="B79" s="28">
        <f t="shared" si="8"/>
        <v>145</v>
      </c>
      <c r="C79" s="15"/>
      <c r="D79" s="15"/>
      <c r="E79" s="15"/>
      <c r="F79" s="15"/>
      <c r="G79" s="15"/>
    </row>
    <row r="80" spans="1:7" ht="21.75" customHeight="1" x14ac:dyDescent="0.25">
      <c r="A80" s="15" t="s">
        <v>30</v>
      </c>
      <c r="B80" s="28">
        <f t="shared" si="8"/>
        <v>146</v>
      </c>
      <c r="C80" s="15"/>
      <c r="D80" s="15"/>
      <c r="E80" s="15"/>
      <c r="F80" s="15"/>
      <c r="G80" s="15"/>
    </row>
    <row r="81" spans="1:7" ht="30" x14ac:dyDescent="0.25">
      <c r="A81" s="15" t="s">
        <v>31</v>
      </c>
      <c r="B81" s="28">
        <f t="shared" si="8"/>
        <v>147</v>
      </c>
      <c r="C81" s="15"/>
      <c r="D81" s="15"/>
      <c r="E81" s="15"/>
      <c r="F81" s="15"/>
      <c r="G81" s="15"/>
    </row>
    <row r="82" spans="1:7" ht="18" customHeight="1" x14ac:dyDescent="0.25">
      <c r="A82" s="15" t="s">
        <v>26</v>
      </c>
      <c r="B82" s="28">
        <f t="shared" si="8"/>
        <v>148</v>
      </c>
      <c r="C82" s="15"/>
      <c r="D82" s="15"/>
      <c r="E82" s="15"/>
      <c r="F82" s="15"/>
      <c r="G82" s="15"/>
    </row>
    <row r="83" spans="1:7" ht="19.5" customHeight="1" x14ac:dyDescent="0.25">
      <c r="A83" s="15" t="s">
        <v>27</v>
      </c>
      <c r="B83" s="28">
        <f t="shared" si="8"/>
        <v>149</v>
      </c>
      <c r="C83" s="15"/>
      <c r="D83" s="15"/>
      <c r="E83" s="15"/>
      <c r="F83" s="15"/>
      <c r="G83" s="15"/>
    </row>
    <row r="84" spans="1:7" ht="18" customHeight="1" x14ac:dyDescent="0.25">
      <c r="A84" s="15" t="s">
        <v>32</v>
      </c>
      <c r="B84" s="28">
        <f t="shared" si="8"/>
        <v>150</v>
      </c>
      <c r="C84" s="15"/>
      <c r="D84" s="15"/>
      <c r="E84" s="15"/>
      <c r="F84" s="15"/>
      <c r="G84" s="15"/>
    </row>
    <row r="85" spans="1:7" ht="19.5" customHeight="1" x14ac:dyDescent="0.25">
      <c r="A85" s="15" t="s">
        <v>33</v>
      </c>
      <c r="B85" s="28">
        <f t="shared" si="8"/>
        <v>151</v>
      </c>
      <c r="C85" s="15"/>
      <c r="D85" s="15"/>
      <c r="E85" s="15"/>
      <c r="F85" s="15"/>
      <c r="G85" s="15"/>
    </row>
    <row r="86" spans="1:7" ht="19.5" customHeight="1" x14ac:dyDescent="0.25">
      <c r="A86" s="15" t="s">
        <v>26</v>
      </c>
      <c r="B86" s="28">
        <f t="shared" si="8"/>
        <v>152</v>
      </c>
      <c r="C86" s="15"/>
      <c r="D86" s="15"/>
      <c r="E86" s="15"/>
      <c r="F86" s="15"/>
      <c r="G86" s="15"/>
    </row>
    <row r="87" spans="1:7" ht="18.75" customHeight="1" x14ac:dyDescent="0.25">
      <c r="A87" s="15" t="s">
        <v>27</v>
      </c>
      <c r="B87" s="28">
        <f t="shared" si="8"/>
        <v>153</v>
      </c>
      <c r="C87" s="15"/>
      <c r="D87" s="15"/>
      <c r="E87" s="15"/>
      <c r="F87" s="15"/>
      <c r="G87" s="15"/>
    </row>
    <row r="88" spans="1:7" ht="20.25" customHeight="1" x14ac:dyDescent="0.25">
      <c r="A88" s="15" t="s">
        <v>34</v>
      </c>
      <c r="B88" s="28">
        <f t="shared" si="8"/>
        <v>154</v>
      </c>
      <c r="C88" s="15"/>
      <c r="D88" s="15"/>
      <c r="E88" s="15"/>
      <c r="F88" s="15"/>
      <c r="G88" s="15"/>
    </row>
    <row r="89" spans="1:7" ht="39.75" customHeight="1" x14ac:dyDescent="0.25">
      <c r="A89" s="25" t="s">
        <v>35</v>
      </c>
      <c r="B89" s="26" t="s">
        <v>36</v>
      </c>
      <c r="C89" s="25">
        <f>SUM(C90:C96)</f>
        <v>68473.100000000006</v>
      </c>
      <c r="D89" s="25">
        <f>SUM(D90:D96)</f>
        <v>19773.800000000007</v>
      </c>
      <c r="E89" s="25">
        <f>SUM(E90:E96)</f>
        <v>16425.900000000001</v>
      </c>
      <c r="F89" s="25">
        <f>SUM(F90:F96)</f>
        <v>15325.199999999999</v>
      </c>
      <c r="G89" s="25">
        <f>SUM(G90:G96)</f>
        <v>16948.199999999997</v>
      </c>
    </row>
    <row r="90" spans="1:7" ht="21.75" customHeight="1" x14ac:dyDescent="0.25">
      <c r="A90" s="15" t="s">
        <v>17</v>
      </c>
      <c r="B90" s="27" t="s">
        <v>37</v>
      </c>
      <c r="C90" s="15">
        <f>D90+E90+F90+G90</f>
        <v>4383.2</v>
      </c>
      <c r="D90" s="15">
        <f t="shared" ref="D90:G93" si="9">D51+D59+D68</f>
        <v>1431.3000000000002</v>
      </c>
      <c r="E90" s="15">
        <f t="shared" si="9"/>
        <v>819.5</v>
      </c>
      <c r="F90" s="15">
        <f t="shared" si="9"/>
        <v>1034.5</v>
      </c>
      <c r="G90" s="15">
        <f t="shared" si="9"/>
        <v>1097.8999999999999</v>
      </c>
    </row>
    <row r="91" spans="1:7" ht="21.75" customHeight="1" x14ac:dyDescent="0.25">
      <c r="A91" s="15" t="s">
        <v>18</v>
      </c>
      <c r="B91" s="27" t="s">
        <v>38</v>
      </c>
      <c r="C91" s="15">
        <f t="shared" ref="C91:C96" si="10">D91+E91+F91+G91</f>
        <v>42190.83</v>
      </c>
      <c r="D91" s="15">
        <f t="shared" si="9"/>
        <v>11606.550000000001</v>
      </c>
      <c r="E91" s="15">
        <f t="shared" si="9"/>
        <v>10857.58</v>
      </c>
      <c r="F91" s="15">
        <f t="shared" si="9"/>
        <v>9951.7200000000012</v>
      </c>
      <c r="G91" s="15">
        <f t="shared" si="9"/>
        <v>9774.98</v>
      </c>
    </row>
    <row r="92" spans="1:7" ht="21.75" customHeight="1" x14ac:dyDescent="0.25">
      <c r="A92" s="15" t="s">
        <v>19</v>
      </c>
      <c r="B92" s="27" t="s">
        <v>39</v>
      </c>
      <c r="C92" s="15">
        <f t="shared" si="10"/>
        <v>9281.9700000000012</v>
      </c>
      <c r="D92" s="15">
        <f t="shared" si="9"/>
        <v>2553.4500000000003</v>
      </c>
      <c r="E92" s="15">
        <f t="shared" si="9"/>
        <v>2388.66</v>
      </c>
      <c r="F92" s="15">
        <f t="shared" si="9"/>
        <v>2189.37</v>
      </c>
      <c r="G92" s="15">
        <f t="shared" si="9"/>
        <v>2150.4899999999998</v>
      </c>
    </row>
    <row r="93" spans="1:7" ht="30" x14ac:dyDescent="0.25">
      <c r="A93" s="15" t="s">
        <v>20</v>
      </c>
      <c r="B93" s="27" t="s">
        <v>40</v>
      </c>
      <c r="C93" s="15">
        <f t="shared" si="10"/>
        <v>7397.3</v>
      </c>
      <c r="D93" s="15">
        <f t="shared" si="9"/>
        <v>2626.4</v>
      </c>
      <c r="E93" s="15">
        <f t="shared" si="9"/>
        <v>1064.79</v>
      </c>
      <c r="F93" s="15">
        <f t="shared" si="9"/>
        <v>950.81000000000006</v>
      </c>
      <c r="G93" s="15">
        <f t="shared" si="9"/>
        <v>2755.3</v>
      </c>
    </row>
    <row r="94" spans="1:7" ht="28.5" customHeight="1" x14ac:dyDescent="0.25">
      <c r="A94" s="15" t="s">
        <v>21</v>
      </c>
      <c r="B94" s="27" t="s">
        <v>41</v>
      </c>
      <c r="C94" s="15">
        <f t="shared" si="10"/>
        <v>426.7</v>
      </c>
      <c r="D94" s="15">
        <f>D63+D72</f>
        <v>101.30000000000001</v>
      </c>
      <c r="E94" s="15">
        <f>E63+E72</f>
        <v>104.19999999999999</v>
      </c>
      <c r="F94" s="48">
        <f t="shared" ref="F94:G94" si="11">F63+F72</f>
        <v>106.9</v>
      </c>
      <c r="G94" s="48">
        <f t="shared" si="11"/>
        <v>114.3</v>
      </c>
    </row>
    <row r="95" spans="1:7" ht="22.5" customHeight="1" x14ac:dyDescent="0.25">
      <c r="A95" s="15" t="s">
        <v>22</v>
      </c>
      <c r="B95" s="27" t="s">
        <v>42</v>
      </c>
      <c r="C95" s="15">
        <f t="shared" si="10"/>
        <v>4257</v>
      </c>
      <c r="D95" s="15">
        <f t="shared" ref="D95:G96" si="12">D55+D64+D73</f>
        <v>1014.9</v>
      </c>
      <c r="E95" s="15">
        <f t="shared" si="12"/>
        <v>1157.4000000000001</v>
      </c>
      <c r="F95" s="15">
        <f t="shared" si="12"/>
        <v>1052</v>
      </c>
      <c r="G95" s="15">
        <f t="shared" si="12"/>
        <v>1032.7</v>
      </c>
    </row>
    <row r="96" spans="1:7" ht="21.75" customHeight="1" x14ac:dyDescent="0.25">
      <c r="A96" s="15" t="s">
        <v>23</v>
      </c>
      <c r="B96" s="27" t="s">
        <v>43</v>
      </c>
      <c r="C96" s="15">
        <f t="shared" si="10"/>
        <v>536.09999999999991</v>
      </c>
      <c r="D96" s="15">
        <f t="shared" si="12"/>
        <v>439.9</v>
      </c>
      <c r="E96" s="15">
        <f t="shared" si="12"/>
        <v>33.769999999999996</v>
      </c>
      <c r="F96" s="15">
        <f t="shared" si="12"/>
        <v>39.9</v>
      </c>
      <c r="G96" s="15">
        <f t="shared" si="12"/>
        <v>22.53</v>
      </c>
    </row>
    <row r="97" spans="1:7" s="24" customFormat="1" ht="37.5" customHeight="1" x14ac:dyDescent="0.25">
      <c r="A97" s="25" t="s">
        <v>44</v>
      </c>
      <c r="B97" s="30">
        <f>B96+1</f>
        <v>208</v>
      </c>
      <c r="C97" s="25"/>
      <c r="D97" s="25"/>
      <c r="E97" s="25"/>
      <c r="F97" s="25"/>
      <c r="G97" s="25"/>
    </row>
    <row r="98" spans="1:7" s="24" customFormat="1" ht="37.5" customHeight="1" x14ac:dyDescent="0.25">
      <c r="A98" s="25" t="s">
        <v>45</v>
      </c>
      <c r="B98" s="30">
        <v>300</v>
      </c>
      <c r="C98" s="25"/>
      <c r="D98" s="25"/>
      <c r="E98" s="25"/>
      <c r="F98" s="25"/>
      <c r="G98" s="25"/>
    </row>
    <row r="99" spans="1:7" x14ac:dyDescent="0.25">
      <c r="A99" s="15" t="s">
        <v>46</v>
      </c>
      <c r="B99" s="28">
        <v>301</v>
      </c>
      <c r="C99" s="15"/>
      <c r="D99" s="15"/>
      <c r="E99" s="15"/>
      <c r="F99" s="15"/>
      <c r="G99" s="15"/>
    </row>
    <row r="100" spans="1:7" x14ac:dyDescent="0.25">
      <c r="A100" s="15" t="s">
        <v>47</v>
      </c>
      <c r="B100" s="28">
        <v>302</v>
      </c>
      <c r="C100" s="15"/>
      <c r="D100" s="15"/>
      <c r="E100" s="15"/>
      <c r="F100" s="15"/>
      <c r="G100" s="15"/>
    </row>
    <row r="101" spans="1:7" ht="54.75" customHeight="1" x14ac:dyDescent="0.25">
      <c r="A101" s="15" t="s">
        <v>48</v>
      </c>
      <c r="B101" s="28">
        <v>303</v>
      </c>
      <c r="C101" s="15"/>
      <c r="D101" s="15"/>
      <c r="E101" s="15"/>
      <c r="F101" s="15"/>
      <c r="G101" s="15"/>
    </row>
    <row r="102" spans="1:7" x14ac:dyDescent="0.25">
      <c r="A102" s="15" t="s">
        <v>47</v>
      </c>
      <c r="B102" s="28">
        <v>304</v>
      </c>
      <c r="C102" s="15"/>
      <c r="D102" s="15"/>
      <c r="E102" s="15"/>
      <c r="F102" s="15"/>
      <c r="G102" s="15"/>
    </row>
    <row r="103" spans="1:7" ht="37.5" customHeight="1" x14ac:dyDescent="0.25">
      <c r="A103" s="15" t="s">
        <v>49</v>
      </c>
      <c r="B103" s="28">
        <v>305</v>
      </c>
      <c r="C103" s="15"/>
      <c r="D103" s="15"/>
      <c r="E103" s="15"/>
      <c r="F103" s="15"/>
      <c r="G103" s="15"/>
    </row>
    <row r="104" spans="1:7" x14ac:dyDescent="0.25">
      <c r="A104" s="15" t="s">
        <v>47</v>
      </c>
      <c r="B104" s="28">
        <v>306</v>
      </c>
      <c r="C104" s="15"/>
      <c r="D104" s="15"/>
      <c r="E104" s="15"/>
      <c r="F104" s="15"/>
      <c r="G104" s="15"/>
    </row>
    <row r="105" spans="1:7" ht="35.25" customHeight="1" x14ac:dyDescent="0.25">
      <c r="A105" s="15" t="s">
        <v>50</v>
      </c>
      <c r="B105" s="28">
        <v>307</v>
      </c>
      <c r="C105" s="15"/>
      <c r="D105" s="15"/>
      <c r="E105" s="15"/>
      <c r="F105" s="15"/>
      <c r="G105" s="15"/>
    </row>
    <row r="106" spans="1:7" x14ac:dyDescent="0.25">
      <c r="A106" s="15" t="s">
        <v>47</v>
      </c>
      <c r="B106" s="28">
        <v>308</v>
      </c>
      <c r="C106" s="15"/>
      <c r="D106" s="15"/>
      <c r="E106" s="15"/>
      <c r="F106" s="15"/>
      <c r="G106" s="15"/>
    </row>
    <row r="107" spans="1:7" ht="51" customHeight="1" x14ac:dyDescent="0.25">
      <c r="A107" s="15" t="s">
        <v>51</v>
      </c>
      <c r="B107" s="28">
        <v>309</v>
      </c>
      <c r="C107" s="15"/>
      <c r="D107" s="15"/>
      <c r="E107" s="15"/>
      <c r="F107" s="15"/>
      <c r="G107" s="15"/>
    </row>
    <row r="108" spans="1:7" x14ac:dyDescent="0.25">
      <c r="A108" s="15" t="s">
        <v>47</v>
      </c>
      <c r="B108" s="28">
        <v>310</v>
      </c>
      <c r="C108" s="15"/>
      <c r="D108" s="15"/>
      <c r="E108" s="15"/>
      <c r="F108" s="15"/>
      <c r="G108" s="15"/>
    </row>
    <row r="109" spans="1:7" s="24" customFormat="1" ht="22.5" customHeight="1" x14ac:dyDescent="0.25">
      <c r="A109" s="25" t="s">
        <v>94</v>
      </c>
      <c r="B109" s="30">
        <v>311</v>
      </c>
      <c r="C109" s="25"/>
      <c r="D109" s="25"/>
      <c r="E109" s="25"/>
      <c r="F109" s="25"/>
      <c r="G109" s="25"/>
    </row>
    <row r="110" spans="1:7" s="24" customFormat="1" ht="27" customHeight="1" x14ac:dyDescent="0.25">
      <c r="A110" s="25" t="s">
        <v>52</v>
      </c>
      <c r="B110" s="30">
        <v>312</v>
      </c>
      <c r="C110" s="25"/>
      <c r="D110" s="25"/>
      <c r="E110" s="25"/>
      <c r="F110" s="25"/>
      <c r="G110" s="25"/>
    </row>
    <row r="111" spans="1:7" x14ac:dyDescent="0.25">
      <c r="A111" s="25" t="s">
        <v>53</v>
      </c>
      <c r="B111" s="30">
        <v>400</v>
      </c>
      <c r="C111" s="32" t="s">
        <v>97</v>
      </c>
      <c r="D111" s="32" t="s">
        <v>98</v>
      </c>
      <c r="E111" s="32" t="s">
        <v>99</v>
      </c>
      <c r="F111" s="32" t="s">
        <v>100</v>
      </c>
      <c r="G111" s="32" t="s">
        <v>101</v>
      </c>
    </row>
    <row r="112" spans="1:7" ht="18.75" customHeight="1" x14ac:dyDescent="0.25">
      <c r="A112" s="15" t="s">
        <v>54</v>
      </c>
      <c r="B112" s="28">
        <v>401</v>
      </c>
      <c r="C112" s="15">
        <v>484.5</v>
      </c>
      <c r="D112" s="15">
        <v>482.5</v>
      </c>
      <c r="E112" s="42">
        <v>482.5</v>
      </c>
      <c r="F112" s="42">
        <v>428.25</v>
      </c>
      <c r="G112" s="42">
        <v>428.25</v>
      </c>
    </row>
    <row r="113" spans="1:7" ht="18" customHeight="1" x14ac:dyDescent="0.25">
      <c r="A113" s="15" t="s">
        <v>55</v>
      </c>
      <c r="B113" s="28">
        <v>402</v>
      </c>
      <c r="C113" s="44">
        <v>91632.8</v>
      </c>
      <c r="D113" s="15"/>
      <c r="E113" s="15"/>
      <c r="F113" s="15"/>
      <c r="G113" s="44">
        <f>C113+D113+E113+F113</f>
        <v>91632.8</v>
      </c>
    </row>
    <row r="114" spans="1:7" ht="21.75" customHeight="1" x14ac:dyDescent="0.25">
      <c r="A114" s="15" t="s">
        <v>56</v>
      </c>
      <c r="B114" s="28">
        <v>403</v>
      </c>
      <c r="C114" s="15"/>
      <c r="D114" s="15"/>
      <c r="E114" s="15"/>
      <c r="F114" s="15"/>
      <c r="G114" s="15"/>
    </row>
    <row r="115" spans="1:7" ht="30" x14ac:dyDescent="0.25">
      <c r="A115" s="15" t="s">
        <v>57</v>
      </c>
      <c r="B115" s="28">
        <v>404</v>
      </c>
      <c r="C115" s="15"/>
      <c r="D115" s="15"/>
      <c r="E115" s="15"/>
      <c r="F115" s="15"/>
      <c r="G115" s="15"/>
    </row>
    <row r="117" spans="1:7" s="17" customFormat="1" ht="15.75" x14ac:dyDescent="0.25">
      <c r="A117" s="23" t="s">
        <v>122</v>
      </c>
      <c r="E117" s="16" t="s">
        <v>123</v>
      </c>
    </row>
    <row r="120" spans="1:7" ht="15.75" x14ac:dyDescent="0.25">
      <c r="A120" s="35" t="s">
        <v>105</v>
      </c>
      <c r="B120" s="34"/>
      <c r="C120" s="34"/>
      <c r="D120" s="34"/>
      <c r="E120" s="17" t="s">
        <v>106</v>
      </c>
      <c r="F120" s="34"/>
    </row>
  </sheetData>
  <mergeCells count="26">
    <mergeCell ref="B22:E22"/>
    <mergeCell ref="B24:G24"/>
    <mergeCell ref="B25:G25"/>
    <mergeCell ref="D1:G1"/>
    <mergeCell ref="D2:G2"/>
    <mergeCell ref="D3:G3"/>
    <mergeCell ref="D4:G4"/>
    <mergeCell ref="D6:G6"/>
    <mergeCell ref="D5:G5"/>
    <mergeCell ref="D8:G8"/>
    <mergeCell ref="A29:A31"/>
    <mergeCell ref="D29:G30"/>
    <mergeCell ref="B29:B30"/>
    <mergeCell ref="C29:C30"/>
    <mergeCell ref="D7:G7"/>
    <mergeCell ref="B26:G26"/>
    <mergeCell ref="A14:G14"/>
    <mergeCell ref="A15:A16"/>
    <mergeCell ref="B15:E16"/>
    <mergeCell ref="F15:G15"/>
    <mergeCell ref="B23:E23"/>
    <mergeCell ref="B17:E17"/>
    <mergeCell ref="B18:E18"/>
    <mergeCell ref="B19:E19"/>
    <mergeCell ref="B20:E20"/>
    <mergeCell ref="B21:E21"/>
  </mergeCells>
  <phoneticPr fontId="17" type="noConversion"/>
  <pageMargins left="0.31496062992125984" right="0.23622047244094491" top="0.35433070866141736" bottom="0.31496062992125984" header="0.31496062992125984" footer="0.31496062992125984"/>
  <pageSetup paperSize="9" scale="9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2020-01-30T08:09:04Z</cp:lastPrinted>
  <dcterms:created xsi:type="dcterms:W3CDTF">2006-09-16T00:00:00Z</dcterms:created>
  <dcterms:modified xsi:type="dcterms:W3CDTF">2021-10-12T13:20:46Z</dcterms:modified>
</cp:coreProperties>
</file>