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01.05.2020" sheetId="1" r:id="rId1"/>
  </sheets>
  <definedNames>
    <definedName name="_xlnm.Print_Area" localSheetId="0">'01.05.2020'!$A$1:$H$115</definedName>
  </definedNames>
  <calcPr fullCalcOnLoad="1"/>
</workbook>
</file>

<file path=xl/sharedStrings.xml><?xml version="1.0" encoding="utf-8"?>
<sst xmlns="http://schemas.openxmlformats.org/spreadsheetml/2006/main" count="116" uniqueCount="88">
  <si>
    <t>№</t>
  </si>
  <si>
    <t>з/п</t>
  </si>
  <si>
    <t>Назва підрозділу та посади</t>
  </si>
  <si>
    <t>кіл-сть</t>
  </si>
  <si>
    <t>штатних</t>
  </si>
  <si>
    <t>одиниць</t>
  </si>
  <si>
    <t>надбавки</t>
  </si>
  <si>
    <t>(у грн.)</t>
  </si>
  <si>
    <t>доплати</t>
  </si>
  <si>
    <t>на місяць</t>
  </si>
  <si>
    <t xml:space="preserve"> </t>
  </si>
  <si>
    <t>ФЗП</t>
  </si>
  <si>
    <t>Відділення попередніх та періодичних медичних оглядів</t>
  </si>
  <si>
    <t>Лікар - невропатолог</t>
  </si>
  <si>
    <t>Лікар - хірург</t>
  </si>
  <si>
    <t>Лікар - акушер -гінеколог</t>
  </si>
  <si>
    <t>Лікар - офтальмолог</t>
  </si>
  <si>
    <t>Лікар - стоматолог</t>
  </si>
  <si>
    <t>Лікар - лаборант</t>
  </si>
  <si>
    <t>Лаборант</t>
  </si>
  <si>
    <t>Акушерка</t>
  </si>
  <si>
    <t>Реєстратор медичний</t>
  </si>
  <si>
    <t>Оператор ЕОМ</t>
  </si>
  <si>
    <t>Зубопротезне відділення</t>
  </si>
  <si>
    <t>Лікар - стоматолог - ортопед</t>
  </si>
  <si>
    <t>Технік зубний</t>
  </si>
  <si>
    <t>Ливарник</t>
  </si>
  <si>
    <t>Кабінет профілактичних наркологічних оглядів</t>
  </si>
  <si>
    <t>ВСЬОГО:</t>
  </si>
  <si>
    <t>Лікар -нарколог</t>
  </si>
  <si>
    <t>Кабінет медичного огляду водіїв</t>
  </si>
  <si>
    <t>Лікар - терапевт</t>
  </si>
  <si>
    <t>Лікар - отоларинголог</t>
  </si>
  <si>
    <t xml:space="preserve">Кабінет психіатричних медичних оглядів </t>
  </si>
  <si>
    <t>Лікар - психіатр</t>
  </si>
  <si>
    <t>посадовий оклад</t>
  </si>
  <si>
    <t>з підвищенням</t>
  </si>
  <si>
    <t xml:space="preserve">  (у грн.)</t>
  </si>
  <si>
    <t xml:space="preserve">                      Головний бухгалтер:</t>
  </si>
  <si>
    <t xml:space="preserve">лікарі </t>
  </si>
  <si>
    <t>молодший медичний персонал</t>
  </si>
  <si>
    <t xml:space="preserve">інший персонал </t>
  </si>
  <si>
    <t xml:space="preserve">                  в тому числі:</t>
  </si>
  <si>
    <t>обов'язкові</t>
  </si>
  <si>
    <t>середній мед.персонал</t>
  </si>
  <si>
    <t>спеціалісти</t>
  </si>
  <si>
    <t>Лікар - рентгенолог</t>
  </si>
  <si>
    <t>Завідувач відділення, лікар - терапевт</t>
  </si>
  <si>
    <t>Лікар - дерматовенеролог</t>
  </si>
  <si>
    <t>Лікар з функціональної діагностики</t>
  </si>
  <si>
    <t xml:space="preserve">Лікар - отоларинголог </t>
  </si>
  <si>
    <t xml:space="preserve">Рентгенолаборант </t>
  </si>
  <si>
    <t>Всьго по спеціальному фонду</t>
  </si>
  <si>
    <t>ЗАТВЕРДЖУЮ:</t>
  </si>
  <si>
    <t>ПОГОДЖЕНО:</t>
  </si>
  <si>
    <t xml:space="preserve">                      Директор</t>
  </si>
  <si>
    <t xml:space="preserve">Бухгалтер (І категорїї) </t>
  </si>
  <si>
    <t>Лікар-ендокринолог</t>
  </si>
  <si>
    <t>Лікар-онколог</t>
  </si>
  <si>
    <t>Сестра медична старша (брат медичний старший)</t>
  </si>
  <si>
    <t>Сестра медична (брат медичний)</t>
  </si>
  <si>
    <t>Сестра медична (кабінету) дерматовенеролога (брат медичний)</t>
  </si>
  <si>
    <t>Сестра медична з функціональної діагностики (брат медичний)</t>
  </si>
  <si>
    <t>Сестра медична з функціональної діагностики ( брат медичний)</t>
  </si>
  <si>
    <t>Валентина ТРОФІМЧУК</t>
  </si>
  <si>
    <t>Наталія ДЕМНИЧЕНКО</t>
  </si>
  <si>
    <t>Директор</t>
  </si>
  <si>
    <t xml:space="preserve"> (посада)                                          </t>
  </si>
  <si>
    <t xml:space="preserve">        (підпис)</t>
  </si>
  <si>
    <t>(по спеціальному фонду)</t>
  </si>
  <si>
    <t>Молодша медична сестра (лабораторії) (молодший медичний брат)</t>
  </si>
  <si>
    <t>Молодша медична сестра (молодший медичний  брат)</t>
  </si>
  <si>
    <t>Молодша медична сестра( молодший медичний брат)</t>
  </si>
  <si>
    <t>Молодша медична сестра (лабораторії) (молодший  медичний  брат)</t>
  </si>
  <si>
    <t>Молодша медична сестра (молодший медичний брат)</t>
  </si>
  <si>
    <t>Олексій ЛЕОНТЬЄВ</t>
  </si>
  <si>
    <t>штат у кількості 33,5 штатних одиниць з місячним фондом заробітної</t>
  </si>
  <si>
    <t xml:space="preserve">  з 01 жовтня  2021р.</t>
  </si>
  <si>
    <t xml:space="preserve">(посада)                            (підпис)                             </t>
  </si>
  <si>
    <t xml:space="preserve">                      Економіст (провідний)</t>
  </si>
  <si>
    <t>Фахівець з публічних закупівель І категоріїї</t>
  </si>
  <si>
    <t>Економіст (І категорії)</t>
  </si>
  <si>
    <r>
      <t>плати 183 485,16 грн.(Сто вісімдесят три  тисячі чотириста вісімдесят п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 xml:space="preserve">ять             </t>
    </r>
  </si>
  <si>
    <t>гривень 16 копійок)</t>
  </si>
  <si>
    <t xml:space="preserve">                         М.П.</t>
  </si>
  <si>
    <t xml:space="preserve"> Міський голова                                               Олександр ШАПОВАЛ</t>
  </si>
  <si>
    <t xml:space="preserve"> ШТАТНИЙ РОЗПИС</t>
  </si>
  <si>
    <t xml:space="preserve">КП "ЦМЛ ПМР ДО" 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</si>
</sst>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27" fillId="0" borderId="16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5" xfId="0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7"/>
  <sheetViews>
    <sheetView tabSelected="1" view="pageBreakPreview" zoomScaleNormal="85" zoomScaleSheetLayoutView="100" workbookViewId="0" topLeftCell="A1">
      <selection activeCell="B83" sqref="B83"/>
    </sheetView>
  </sheetViews>
  <sheetFormatPr defaultColWidth="9.00390625" defaultRowHeight="12.75"/>
  <cols>
    <col min="1" max="1" width="5.75390625" style="73" customWidth="1"/>
    <col min="2" max="2" width="67.625" style="0" customWidth="1"/>
    <col min="3" max="3" width="12.00390625" style="0" customWidth="1"/>
    <col min="4" max="4" width="17.875" style="0" customWidth="1"/>
    <col min="5" max="5" width="13.75390625" style="0" customWidth="1"/>
    <col min="6" max="6" width="14.875" style="0" customWidth="1"/>
    <col min="7" max="7" width="28.625" style="0" customWidth="1"/>
    <col min="8" max="8" width="0.6171875" style="0" hidden="1" customWidth="1"/>
  </cols>
  <sheetData>
    <row r="2" spans="1:7" ht="15.75">
      <c r="A2" s="14" t="s">
        <v>54</v>
      </c>
      <c r="B2" s="1"/>
      <c r="C2" s="1"/>
      <c r="D2" s="14" t="s">
        <v>53</v>
      </c>
      <c r="E2" s="1"/>
      <c r="F2" s="1"/>
      <c r="G2" s="1"/>
    </row>
    <row r="3" spans="1:10" ht="15.75">
      <c r="A3" s="1"/>
      <c r="B3" s="1"/>
      <c r="C3" s="1"/>
      <c r="D3" s="9" t="s">
        <v>76</v>
      </c>
      <c r="E3" s="9"/>
      <c r="F3" s="9"/>
      <c r="G3" s="9"/>
      <c r="H3" s="53"/>
      <c r="I3" s="53"/>
      <c r="J3" s="53"/>
    </row>
    <row r="4" spans="1:10" ht="15.75">
      <c r="A4" s="1"/>
      <c r="B4" s="1"/>
      <c r="C4" s="1"/>
      <c r="D4" s="9" t="s">
        <v>82</v>
      </c>
      <c r="E4" s="9"/>
      <c r="F4" s="9"/>
      <c r="G4" s="9"/>
      <c r="H4" s="53"/>
      <c r="I4" s="53"/>
      <c r="J4" s="53"/>
    </row>
    <row r="5" spans="1:10" ht="15.75">
      <c r="A5" s="1"/>
      <c r="B5" s="1"/>
      <c r="C5" s="1"/>
      <c r="D5" s="9" t="s">
        <v>83</v>
      </c>
      <c r="E5" s="9"/>
      <c r="F5" s="9"/>
      <c r="G5" s="9"/>
      <c r="H5" s="53"/>
      <c r="I5" s="53"/>
      <c r="J5" s="53"/>
    </row>
    <row r="6" spans="1:7" ht="15.75">
      <c r="A6" s="1"/>
      <c r="B6" s="9"/>
      <c r="C6" s="9"/>
      <c r="D6" s="13"/>
      <c r="E6" s="13"/>
      <c r="F6" s="13"/>
      <c r="G6" s="9"/>
    </row>
    <row r="7" spans="1:7" ht="15.75">
      <c r="A7" s="1"/>
      <c r="B7" s="9"/>
      <c r="C7" s="9"/>
      <c r="D7" s="13"/>
      <c r="E7" s="13"/>
      <c r="F7" s="13"/>
      <c r="G7" s="9"/>
    </row>
    <row r="8" spans="1:7" ht="15.75">
      <c r="A8" s="1"/>
      <c r="B8" s="9"/>
      <c r="C8" s="9"/>
      <c r="D8" s="12"/>
      <c r="E8" s="12"/>
      <c r="F8" s="12"/>
      <c r="G8" s="12"/>
    </row>
    <row r="9" spans="1:7" ht="15.75">
      <c r="A9" s="10" t="s">
        <v>85</v>
      </c>
      <c r="B9" s="63"/>
      <c r="C9" s="9"/>
      <c r="D9" s="10" t="s">
        <v>66</v>
      </c>
      <c r="E9" s="10"/>
      <c r="F9" s="10"/>
      <c r="G9" s="10" t="s">
        <v>75</v>
      </c>
    </row>
    <row r="10" spans="1:7" ht="15.75">
      <c r="A10" s="64" t="s">
        <v>78</v>
      </c>
      <c r="B10" s="64"/>
      <c r="C10" s="9"/>
      <c r="D10" s="9" t="s">
        <v>67</v>
      </c>
      <c r="E10" s="9" t="s">
        <v>68</v>
      </c>
      <c r="F10" s="9"/>
      <c r="G10" s="9"/>
    </row>
    <row r="11" spans="1:7" ht="15.75">
      <c r="A11" s="1"/>
      <c r="B11" s="9"/>
      <c r="C11" s="9"/>
      <c r="D11" s="9"/>
      <c r="E11" s="9"/>
      <c r="F11" s="9"/>
      <c r="G11" s="80" t="s">
        <v>84</v>
      </c>
    </row>
    <row r="12" spans="1:7" ht="15.75">
      <c r="A12" s="67"/>
      <c r="B12" s="79" t="s">
        <v>86</v>
      </c>
      <c r="C12" s="79"/>
      <c r="D12" s="79"/>
      <c r="E12" s="79"/>
      <c r="F12" s="79"/>
      <c r="G12" s="79"/>
    </row>
    <row r="13" spans="1:7" ht="15.75">
      <c r="A13" s="67"/>
      <c r="B13" s="79" t="s">
        <v>87</v>
      </c>
      <c r="C13" s="79"/>
      <c r="D13" s="79"/>
      <c r="E13" s="79"/>
      <c r="F13" s="79"/>
      <c r="G13" s="79"/>
    </row>
    <row r="14" spans="1:7" ht="15.75">
      <c r="A14" s="67"/>
      <c r="B14" s="79" t="s">
        <v>69</v>
      </c>
      <c r="C14" s="79"/>
      <c r="D14" s="79"/>
      <c r="E14" s="79"/>
      <c r="F14" s="79"/>
      <c r="G14" s="79"/>
    </row>
    <row r="15" spans="1:7" ht="15.75">
      <c r="A15" s="1"/>
      <c r="B15" s="79" t="s">
        <v>77</v>
      </c>
      <c r="C15" s="79"/>
      <c r="D15" s="79"/>
      <c r="E15" s="79"/>
      <c r="F15" s="79"/>
      <c r="G15" s="79"/>
    </row>
    <row r="16" spans="1:7" ht="15.75">
      <c r="A16" s="1"/>
      <c r="B16" s="9"/>
      <c r="C16" s="14"/>
      <c r="D16" s="14"/>
      <c r="E16" s="9"/>
      <c r="F16" s="9"/>
      <c r="G16" s="9"/>
    </row>
    <row r="17" spans="1:7" ht="15.75">
      <c r="A17" s="68" t="s">
        <v>0</v>
      </c>
      <c r="B17" s="15"/>
      <c r="C17" s="16" t="s">
        <v>3</v>
      </c>
      <c r="D17" s="16" t="s">
        <v>35</v>
      </c>
      <c r="E17" s="17" t="s">
        <v>8</v>
      </c>
      <c r="F17" s="17" t="s">
        <v>6</v>
      </c>
      <c r="G17" s="18" t="s">
        <v>11</v>
      </c>
    </row>
    <row r="18" spans="1:7" ht="15.75">
      <c r="A18" s="69" t="s">
        <v>1</v>
      </c>
      <c r="B18" s="19" t="s">
        <v>2</v>
      </c>
      <c r="C18" s="20" t="s">
        <v>4</v>
      </c>
      <c r="D18" s="20" t="s">
        <v>36</v>
      </c>
      <c r="E18" s="19" t="s">
        <v>43</v>
      </c>
      <c r="F18" s="19" t="s">
        <v>43</v>
      </c>
      <c r="G18" s="21" t="s">
        <v>9</v>
      </c>
    </row>
    <row r="19" spans="1:7" ht="12.75" customHeight="1">
      <c r="A19" s="70"/>
      <c r="B19" s="22"/>
      <c r="C19" s="23" t="s">
        <v>5</v>
      </c>
      <c r="D19" s="23" t="s">
        <v>37</v>
      </c>
      <c r="E19" s="24" t="s">
        <v>7</v>
      </c>
      <c r="F19" s="24" t="s">
        <v>7</v>
      </c>
      <c r="G19" s="25" t="s">
        <v>7</v>
      </c>
    </row>
    <row r="20" spans="1:7" ht="5.25" customHeight="1">
      <c r="A20" s="2"/>
      <c r="B20" s="81" t="s">
        <v>12</v>
      </c>
      <c r="C20" s="3"/>
      <c r="D20" s="3"/>
      <c r="E20" s="3"/>
      <c r="F20" s="3"/>
      <c r="G20" s="3"/>
    </row>
    <row r="21" spans="1:7" ht="22.5" customHeight="1">
      <c r="A21" s="4"/>
      <c r="B21" s="82"/>
      <c r="C21" s="11"/>
      <c r="D21" s="26"/>
      <c r="E21" s="26"/>
      <c r="F21" s="11"/>
      <c r="G21" s="11"/>
    </row>
    <row r="22" spans="1:7" ht="15.75">
      <c r="A22" s="31">
        <v>1</v>
      </c>
      <c r="B22" s="27" t="s">
        <v>47</v>
      </c>
      <c r="C22" s="28">
        <v>1</v>
      </c>
      <c r="D22" s="29">
        <v>6792</v>
      </c>
      <c r="E22" s="27"/>
      <c r="F22" s="30">
        <v>2037.6</v>
      </c>
      <c r="G22" s="30">
        <f>ROUND(C22*(D22+E22+F22),2)</f>
        <v>8829.6</v>
      </c>
    </row>
    <row r="23" spans="1:10" ht="15.75">
      <c r="A23" s="31">
        <v>2</v>
      </c>
      <c r="B23" s="27" t="s">
        <v>13</v>
      </c>
      <c r="C23" s="31">
        <v>0.5</v>
      </c>
      <c r="D23" s="29">
        <v>6061</v>
      </c>
      <c r="E23" s="27"/>
      <c r="F23" s="32">
        <f>D23*30%</f>
        <v>1818.3</v>
      </c>
      <c r="G23" s="30">
        <f>ROUND(C23*(D23+E23+F23),2)-0.02</f>
        <v>3939.63</v>
      </c>
      <c r="J23" t="s">
        <v>10</v>
      </c>
    </row>
    <row r="24" spans="1:7" ht="15.75">
      <c r="A24" s="31">
        <v>3</v>
      </c>
      <c r="B24" s="27" t="s">
        <v>48</v>
      </c>
      <c r="C24" s="31">
        <v>0.5</v>
      </c>
      <c r="D24" s="29">
        <v>6509</v>
      </c>
      <c r="E24" s="31"/>
      <c r="F24" s="32">
        <v>1952.7</v>
      </c>
      <c r="G24" s="30">
        <f>ROUND(C24*(D24+E24+F24),2)</f>
        <v>4230.85</v>
      </c>
    </row>
    <row r="25" spans="1:7" ht="15.75">
      <c r="A25" s="31">
        <v>4</v>
      </c>
      <c r="B25" s="27" t="s">
        <v>14</v>
      </c>
      <c r="C25" s="31">
        <v>0.25</v>
      </c>
      <c r="D25" s="29">
        <v>6461</v>
      </c>
      <c r="E25" s="31"/>
      <c r="F25" s="32">
        <v>1938.3</v>
      </c>
      <c r="G25" s="30">
        <f>ROUND(C25*(D25+E25+F25),2)</f>
        <v>2099.83</v>
      </c>
    </row>
    <row r="26" spans="1:7" ht="15.75">
      <c r="A26" s="31">
        <v>5</v>
      </c>
      <c r="B26" s="27" t="s">
        <v>14</v>
      </c>
      <c r="C26" s="31">
        <v>0.25</v>
      </c>
      <c r="D26" s="29">
        <v>5260</v>
      </c>
      <c r="E26" s="31"/>
      <c r="F26" s="32">
        <v>1578</v>
      </c>
      <c r="G26" s="30">
        <f>ROUND(C26*(D26+E26+F26),2)</f>
        <v>1709.5</v>
      </c>
    </row>
    <row r="27" spans="1:7" ht="15.75">
      <c r="A27" s="31">
        <v>6</v>
      </c>
      <c r="B27" s="27" t="s">
        <v>15</v>
      </c>
      <c r="C27" s="31">
        <v>0.25</v>
      </c>
      <c r="D27" s="29">
        <v>6061</v>
      </c>
      <c r="E27" s="27"/>
      <c r="F27" s="32">
        <v>1818.29</v>
      </c>
      <c r="G27" s="30">
        <f aca="true" t="shared" si="0" ref="G27:G32">ROUND(C27*(D27+E27+F27),2)</f>
        <v>1969.82</v>
      </c>
    </row>
    <row r="28" spans="1:7" ht="15.75">
      <c r="A28" s="31">
        <v>7</v>
      </c>
      <c r="B28" s="27" t="s">
        <v>49</v>
      </c>
      <c r="C28" s="31">
        <v>0.25</v>
      </c>
      <c r="D28" s="29">
        <v>4859</v>
      </c>
      <c r="E28" s="27"/>
      <c r="F28" s="32">
        <f>D28*30%</f>
        <v>1457.7</v>
      </c>
      <c r="G28" s="30">
        <f t="shared" si="0"/>
        <v>1579.18</v>
      </c>
    </row>
    <row r="29" spans="1:7" ht="15.75">
      <c r="A29" s="31">
        <v>8</v>
      </c>
      <c r="B29" s="27" t="s">
        <v>16</v>
      </c>
      <c r="C29" s="31">
        <v>0.25</v>
      </c>
      <c r="D29" s="29">
        <v>6461</v>
      </c>
      <c r="E29" s="31"/>
      <c r="F29" s="32">
        <v>1938.3</v>
      </c>
      <c r="G29" s="30">
        <f t="shared" si="0"/>
        <v>2099.83</v>
      </c>
    </row>
    <row r="30" spans="1:7" ht="15.75">
      <c r="A30" s="31">
        <v>9</v>
      </c>
      <c r="B30" s="27" t="s">
        <v>50</v>
      </c>
      <c r="C30" s="31">
        <v>0.5</v>
      </c>
      <c r="D30" s="29">
        <v>6061</v>
      </c>
      <c r="E30" s="31"/>
      <c r="F30" s="32">
        <f>D30*30%</f>
        <v>1818.3</v>
      </c>
      <c r="G30" s="30">
        <f t="shared" si="0"/>
        <v>3939.65</v>
      </c>
    </row>
    <row r="31" spans="1:7" ht="15.75">
      <c r="A31" s="31">
        <v>10</v>
      </c>
      <c r="B31" s="27" t="s">
        <v>18</v>
      </c>
      <c r="C31" s="31">
        <v>0.25</v>
      </c>
      <c r="D31" s="29">
        <v>6970.16</v>
      </c>
      <c r="E31" s="31"/>
      <c r="F31" s="32">
        <v>2091.04</v>
      </c>
      <c r="G31" s="30">
        <f t="shared" si="0"/>
        <v>2265.3</v>
      </c>
    </row>
    <row r="32" spans="1:7" ht="15.75">
      <c r="A32" s="31">
        <v>11</v>
      </c>
      <c r="B32" s="27" t="s">
        <v>17</v>
      </c>
      <c r="C32" s="31">
        <v>0.25</v>
      </c>
      <c r="D32" s="29">
        <v>4859</v>
      </c>
      <c r="E32" s="31"/>
      <c r="F32" s="32">
        <f>D32*20%</f>
        <v>971.8000000000001</v>
      </c>
      <c r="G32" s="30">
        <f t="shared" si="0"/>
        <v>1457.7</v>
      </c>
    </row>
    <row r="33" spans="1:7" ht="15.75">
      <c r="A33" s="31">
        <v>12</v>
      </c>
      <c r="B33" s="27" t="s">
        <v>46</v>
      </c>
      <c r="C33" s="31">
        <v>0.25</v>
      </c>
      <c r="D33" s="29">
        <v>5587.84</v>
      </c>
      <c r="E33" s="31"/>
      <c r="F33" s="32">
        <v>1676.34</v>
      </c>
      <c r="G33" s="30">
        <f aca="true" t="shared" si="1" ref="G33:G39">ROUND(C33*(D33+E33+F33),2)</f>
        <v>1816.05</v>
      </c>
    </row>
    <row r="34" spans="1:7" ht="15.75">
      <c r="A34" s="31">
        <v>13</v>
      </c>
      <c r="B34" s="27" t="s">
        <v>57</v>
      </c>
      <c r="C34" s="31">
        <v>0.25</v>
      </c>
      <c r="D34" s="29">
        <v>6061</v>
      </c>
      <c r="E34" s="31"/>
      <c r="F34" s="32">
        <v>1818.32</v>
      </c>
      <c r="G34" s="30">
        <f t="shared" si="1"/>
        <v>1969.83</v>
      </c>
    </row>
    <row r="35" spans="1:7" ht="15.75">
      <c r="A35" s="31">
        <v>14</v>
      </c>
      <c r="B35" s="27" t="s">
        <v>58</v>
      </c>
      <c r="C35" s="31">
        <v>0.25</v>
      </c>
      <c r="D35" s="29">
        <v>6061</v>
      </c>
      <c r="E35" s="31"/>
      <c r="F35" s="32">
        <v>1818.32</v>
      </c>
      <c r="G35" s="30">
        <f t="shared" si="1"/>
        <v>1969.83</v>
      </c>
    </row>
    <row r="36" spans="1:7" ht="15.75">
      <c r="A36" s="31">
        <v>15</v>
      </c>
      <c r="B36" s="27" t="s">
        <v>59</v>
      </c>
      <c r="C36" s="28">
        <v>1</v>
      </c>
      <c r="D36" s="29">
        <v>5080.9</v>
      </c>
      <c r="E36" s="32"/>
      <c r="F36" s="30">
        <v>1524.25</v>
      </c>
      <c r="G36" s="30">
        <f t="shared" si="1"/>
        <v>6605.15</v>
      </c>
    </row>
    <row r="37" spans="1:7" ht="15.75">
      <c r="A37" s="31">
        <v>16</v>
      </c>
      <c r="B37" s="27" t="s">
        <v>60</v>
      </c>
      <c r="C37" s="28">
        <v>2</v>
      </c>
      <c r="D37" s="29">
        <v>4619</v>
      </c>
      <c r="E37" s="32"/>
      <c r="F37" s="32">
        <v>1385.7</v>
      </c>
      <c r="G37" s="30">
        <f t="shared" si="1"/>
        <v>12009.4</v>
      </c>
    </row>
    <row r="38" spans="1:7" ht="15.75">
      <c r="A38" s="31">
        <v>17</v>
      </c>
      <c r="B38" s="27" t="s">
        <v>60</v>
      </c>
      <c r="C38" s="28">
        <v>1</v>
      </c>
      <c r="D38" s="29">
        <v>4112</v>
      </c>
      <c r="E38" s="32"/>
      <c r="F38" s="32">
        <v>822.4</v>
      </c>
      <c r="G38" s="30">
        <f t="shared" si="1"/>
        <v>4934.4</v>
      </c>
    </row>
    <row r="39" spans="1:7" ht="15.75">
      <c r="A39" s="31">
        <v>18</v>
      </c>
      <c r="B39" s="27" t="s">
        <v>61</v>
      </c>
      <c r="C39" s="31">
        <v>0.5</v>
      </c>
      <c r="D39" s="29">
        <v>5311.86</v>
      </c>
      <c r="E39" s="31"/>
      <c r="F39" s="32">
        <v>1593.54</v>
      </c>
      <c r="G39" s="30">
        <f t="shared" si="1"/>
        <v>3452.7</v>
      </c>
    </row>
    <row r="40" spans="1:7" ht="15.75">
      <c r="A40" s="31">
        <v>19</v>
      </c>
      <c r="B40" s="27" t="s">
        <v>62</v>
      </c>
      <c r="C40" s="31">
        <v>0.25</v>
      </c>
      <c r="D40" s="29">
        <v>4379</v>
      </c>
      <c r="E40" s="32"/>
      <c r="F40" s="32">
        <v>1313.7</v>
      </c>
      <c r="G40" s="30">
        <f aca="true" t="shared" si="2" ref="G40:G47">ROUND(C40*(D40+E40+F40),2)</f>
        <v>1423.18</v>
      </c>
    </row>
    <row r="41" spans="1:7" ht="15.75">
      <c r="A41" s="31">
        <v>20</v>
      </c>
      <c r="B41" s="27" t="s">
        <v>19</v>
      </c>
      <c r="C41" s="31">
        <v>0.5</v>
      </c>
      <c r="D41" s="29">
        <v>5035.84</v>
      </c>
      <c r="E41" s="31"/>
      <c r="F41" s="32">
        <v>503.6</v>
      </c>
      <c r="G41" s="30">
        <f t="shared" si="2"/>
        <v>2769.72</v>
      </c>
    </row>
    <row r="42" spans="1:7" ht="15.75">
      <c r="A42" s="31">
        <v>21</v>
      </c>
      <c r="B42" s="27" t="s">
        <v>51</v>
      </c>
      <c r="C42" s="31">
        <v>0.25</v>
      </c>
      <c r="D42" s="29">
        <v>4728.8</v>
      </c>
      <c r="E42" s="32"/>
      <c r="F42" s="32">
        <v>945.76</v>
      </c>
      <c r="G42" s="30">
        <f t="shared" si="2"/>
        <v>1418.64</v>
      </c>
    </row>
    <row r="43" spans="1:7" ht="15.75">
      <c r="A43" s="31">
        <v>22</v>
      </c>
      <c r="B43" s="27" t="s">
        <v>20</v>
      </c>
      <c r="C43" s="31">
        <v>0.5</v>
      </c>
      <c r="D43" s="29">
        <v>4859</v>
      </c>
      <c r="E43" s="32"/>
      <c r="F43" s="32">
        <f>D43*30%</f>
        <v>1457.7</v>
      </c>
      <c r="G43" s="30">
        <f t="shared" si="2"/>
        <v>3158.35</v>
      </c>
    </row>
    <row r="44" spans="1:7" ht="15.75">
      <c r="A44" s="31">
        <v>23</v>
      </c>
      <c r="B44" s="27" t="s">
        <v>21</v>
      </c>
      <c r="C44" s="28">
        <v>2</v>
      </c>
      <c r="D44" s="29">
        <v>3631</v>
      </c>
      <c r="E44" s="32"/>
      <c r="F44" s="32"/>
      <c r="G44" s="30">
        <f>ROUND(C44*(D44+F44),2)</f>
        <v>7262</v>
      </c>
    </row>
    <row r="45" spans="1:7" ht="15.75">
      <c r="A45" s="31">
        <v>24</v>
      </c>
      <c r="B45" s="27" t="s">
        <v>74</v>
      </c>
      <c r="C45" s="31">
        <v>2.25</v>
      </c>
      <c r="D45" s="29">
        <v>3151</v>
      </c>
      <c r="E45" s="32">
        <v>315.1</v>
      </c>
      <c r="F45" s="32"/>
      <c r="G45" s="30">
        <f>ROUND(C45*(D45+F45)+315.1,2)+0.02</f>
        <v>7404.870000000001</v>
      </c>
    </row>
    <row r="46" spans="1:7" ht="15.75">
      <c r="A46" s="31">
        <v>25</v>
      </c>
      <c r="B46" s="27" t="s">
        <v>70</v>
      </c>
      <c r="C46" s="31">
        <v>0.25</v>
      </c>
      <c r="D46" s="29">
        <v>3151</v>
      </c>
      <c r="E46" s="32"/>
      <c r="F46" s="32"/>
      <c r="G46" s="30">
        <f t="shared" si="2"/>
        <v>787.75</v>
      </c>
    </row>
    <row r="47" spans="1:7" ht="15.75">
      <c r="A47" s="31">
        <v>26</v>
      </c>
      <c r="B47" s="27" t="s">
        <v>80</v>
      </c>
      <c r="C47" s="28">
        <v>1</v>
      </c>
      <c r="D47" s="29">
        <v>4619</v>
      </c>
      <c r="E47" s="32"/>
      <c r="F47" s="32"/>
      <c r="G47" s="30">
        <f t="shared" si="2"/>
        <v>4619</v>
      </c>
    </row>
    <row r="48" spans="1:7" ht="15.75">
      <c r="A48" s="31">
        <v>27</v>
      </c>
      <c r="B48" s="27" t="s">
        <v>81</v>
      </c>
      <c r="C48" s="28">
        <v>1</v>
      </c>
      <c r="D48" s="29">
        <v>4619</v>
      </c>
      <c r="E48" s="31"/>
      <c r="F48" s="32"/>
      <c r="G48" s="30">
        <f>ROUND(C48*(D48+E48+F48),2)</f>
        <v>4619</v>
      </c>
    </row>
    <row r="49" spans="1:7" ht="15.75">
      <c r="A49" s="31">
        <v>28</v>
      </c>
      <c r="B49" s="27" t="s">
        <v>56</v>
      </c>
      <c r="C49" s="28">
        <v>2</v>
      </c>
      <c r="D49" s="29">
        <v>4619</v>
      </c>
      <c r="E49" s="31"/>
      <c r="F49" s="32"/>
      <c r="G49" s="30">
        <f>ROUND(C49*(D49+E49+F49),2)</f>
        <v>9238</v>
      </c>
    </row>
    <row r="50" spans="1:7" ht="15.75">
      <c r="A50" s="31">
        <v>29</v>
      </c>
      <c r="B50" s="27" t="s">
        <v>22</v>
      </c>
      <c r="C50" s="28">
        <v>1</v>
      </c>
      <c r="D50" s="29">
        <v>3391</v>
      </c>
      <c r="E50" s="31"/>
      <c r="F50" s="32"/>
      <c r="G50" s="30">
        <f>ROUND(C50*(D50+E50+F50),2)</f>
        <v>3391</v>
      </c>
    </row>
    <row r="51" spans="1:7" ht="15.75">
      <c r="A51" s="31"/>
      <c r="B51" s="33" t="s">
        <v>28</v>
      </c>
      <c r="C51" s="34">
        <f>SUM(C22:C50)</f>
        <v>20.5</v>
      </c>
      <c r="D51" s="35"/>
      <c r="E51" s="36"/>
      <c r="F51" s="36"/>
      <c r="G51" s="37">
        <f>SUM(G22:G50)</f>
        <v>112969.76000000001</v>
      </c>
    </row>
    <row r="52" spans="1:7" ht="15.75">
      <c r="A52" s="71"/>
      <c r="B52" s="55"/>
      <c r="C52" s="60"/>
      <c r="D52" s="61"/>
      <c r="E52" s="57"/>
      <c r="F52" s="57"/>
      <c r="G52" s="58"/>
    </row>
    <row r="53" spans="1:7" ht="15.75">
      <c r="A53" s="7"/>
      <c r="B53" s="78" t="s">
        <v>23</v>
      </c>
      <c r="C53" s="11"/>
      <c r="D53" s="11"/>
      <c r="E53" s="11"/>
      <c r="F53" s="11"/>
      <c r="G53" s="42"/>
    </row>
    <row r="54" spans="1:7" ht="15.75">
      <c r="A54" s="31">
        <v>1</v>
      </c>
      <c r="B54" s="27" t="s">
        <v>24</v>
      </c>
      <c r="C54" s="32">
        <v>0.5</v>
      </c>
      <c r="D54" s="32">
        <v>5260</v>
      </c>
      <c r="E54" s="31"/>
      <c r="F54" s="32">
        <v>1052</v>
      </c>
      <c r="G54" s="30">
        <f aca="true" t="shared" si="3" ref="G54:G61">ROUND(C54*(D54+E54+F54),2)</f>
        <v>3156</v>
      </c>
    </row>
    <row r="55" spans="1:7" ht="15.75">
      <c r="A55" s="31">
        <v>2</v>
      </c>
      <c r="B55" s="27" t="s">
        <v>24</v>
      </c>
      <c r="C55" s="32">
        <v>0.5</v>
      </c>
      <c r="D55" s="32">
        <v>4859</v>
      </c>
      <c r="E55" s="31"/>
      <c r="F55" s="32">
        <v>971.8</v>
      </c>
      <c r="G55" s="30">
        <f t="shared" si="3"/>
        <v>2915.4</v>
      </c>
    </row>
    <row r="56" spans="1:7" ht="15.75">
      <c r="A56" s="40">
        <v>3</v>
      </c>
      <c r="B56" s="27" t="s">
        <v>25</v>
      </c>
      <c r="C56" s="28">
        <v>1.5</v>
      </c>
      <c r="D56" s="30">
        <v>4379</v>
      </c>
      <c r="E56" s="40"/>
      <c r="F56" s="30">
        <v>1313.7</v>
      </c>
      <c r="G56" s="30">
        <f t="shared" si="3"/>
        <v>8539.05</v>
      </c>
    </row>
    <row r="57" spans="1:7" ht="15.75">
      <c r="A57" s="40">
        <v>4</v>
      </c>
      <c r="B57" s="27" t="s">
        <v>25</v>
      </c>
      <c r="C57" s="32">
        <v>0.25</v>
      </c>
      <c r="D57" s="30">
        <v>4112</v>
      </c>
      <c r="E57" s="40"/>
      <c r="F57" s="30">
        <v>411.2</v>
      </c>
      <c r="G57" s="30">
        <f t="shared" si="3"/>
        <v>1130.8</v>
      </c>
    </row>
    <row r="58" spans="1:7" ht="15.75">
      <c r="A58" s="40">
        <v>5</v>
      </c>
      <c r="B58" s="27" t="s">
        <v>25</v>
      </c>
      <c r="C58" s="32">
        <v>0.25</v>
      </c>
      <c r="D58" s="30">
        <v>4379</v>
      </c>
      <c r="E58" s="40"/>
      <c r="F58" s="30">
        <v>437.92</v>
      </c>
      <c r="G58" s="30">
        <f t="shared" si="3"/>
        <v>1204.23</v>
      </c>
    </row>
    <row r="59" spans="1:7" ht="15.75">
      <c r="A59" s="40">
        <v>6</v>
      </c>
      <c r="B59" s="27" t="s">
        <v>26</v>
      </c>
      <c r="C59" s="31">
        <v>0.25</v>
      </c>
      <c r="D59" s="32">
        <v>3872</v>
      </c>
      <c r="E59" s="31"/>
      <c r="F59" s="31"/>
      <c r="G59" s="30">
        <f t="shared" si="3"/>
        <v>968</v>
      </c>
    </row>
    <row r="60" spans="1:7" ht="15.75">
      <c r="A60" s="40">
        <v>7</v>
      </c>
      <c r="B60" s="27" t="s">
        <v>60</v>
      </c>
      <c r="C60" s="28">
        <v>1</v>
      </c>
      <c r="D60" s="32">
        <v>4379</v>
      </c>
      <c r="E60" s="31"/>
      <c r="F60" s="32">
        <v>875.8</v>
      </c>
      <c r="G60" s="30">
        <f t="shared" si="3"/>
        <v>5254.8</v>
      </c>
    </row>
    <row r="61" spans="1:7" ht="15.75">
      <c r="A61" s="40">
        <v>8</v>
      </c>
      <c r="B61" s="27" t="s">
        <v>71</v>
      </c>
      <c r="C61" s="28">
        <v>1</v>
      </c>
      <c r="D61" s="32">
        <v>3151</v>
      </c>
      <c r="E61" s="32">
        <v>315.1</v>
      </c>
      <c r="F61" s="32"/>
      <c r="G61" s="30">
        <f t="shared" si="3"/>
        <v>3466.1</v>
      </c>
    </row>
    <row r="62" spans="1:7" ht="15.75" customHeight="1">
      <c r="A62" s="65"/>
      <c r="B62" s="33" t="s">
        <v>28</v>
      </c>
      <c r="C62" s="41">
        <f>SUM(C54:C61)</f>
        <v>5.25</v>
      </c>
      <c r="D62" s="36"/>
      <c r="E62" s="36"/>
      <c r="F62" s="36"/>
      <c r="G62" s="37">
        <f>SUM(G54:G61)</f>
        <v>26634.379999999997</v>
      </c>
    </row>
    <row r="63" spans="1:7" ht="15.75" customHeight="1">
      <c r="A63" s="72"/>
      <c r="B63" s="55"/>
      <c r="C63" s="56"/>
      <c r="D63" s="57"/>
      <c r="E63" s="57"/>
      <c r="F63" s="57"/>
      <c r="G63" s="58"/>
    </row>
    <row r="64" spans="1:7" ht="15.75" customHeight="1">
      <c r="A64" s="72"/>
      <c r="B64" s="12"/>
      <c r="C64" s="49"/>
      <c r="D64" s="50"/>
      <c r="E64" s="50"/>
      <c r="F64" s="50"/>
      <c r="G64" s="51"/>
    </row>
    <row r="65" spans="1:7" ht="18" customHeight="1">
      <c r="A65" s="7"/>
      <c r="B65" s="66" t="s">
        <v>27</v>
      </c>
      <c r="C65" s="13"/>
      <c r="D65" s="13"/>
      <c r="E65" s="13"/>
      <c r="F65" s="13"/>
      <c r="G65" s="59"/>
    </row>
    <row r="66" spans="1:7" ht="15.75">
      <c r="A66" s="31">
        <v>1</v>
      </c>
      <c r="B66" s="27" t="s">
        <v>29</v>
      </c>
      <c r="C66" s="31">
        <v>0.5</v>
      </c>
      <c r="D66" s="32">
        <v>5260</v>
      </c>
      <c r="E66" s="32"/>
      <c r="F66" s="32">
        <v>1578</v>
      </c>
      <c r="G66" s="30">
        <f aca="true" t="shared" si="4" ref="G66:G72">ROUND(C66*(D66+E66+F66),2)</f>
        <v>3419</v>
      </c>
    </row>
    <row r="67" spans="1:7" ht="15.75">
      <c r="A67" s="31">
        <v>2</v>
      </c>
      <c r="B67" s="27" t="s">
        <v>29</v>
      </c>
      <c r="C67" s="31">
        <v>0.25</v>
      </c>
      <c r="D67" s="32">
        <v>4859</v>
      </c>
      <c r="E67" s="32"/>
      <c r="F67" s="32">
        <v>1457.74</v>
      </c>
      <c r="G67" s="30">
        <f t="shared" si="4"/>
        <v>1579.19</v>
      </c>
    </row>
    <row r="68" spans="1:7" ht="15.75">
      <c r="A68" s="31">
        <v>3</v>
      </c>
      <c r="B68" s="27" t="s">
        <v>18</v>
      </c>
      <c r="C68" s="31">
        <v>0.25</v>
      </c>
      <c r="D68" s="32">
        <v>6970.16</v>
      </c>
      <c r="E68" s="31"/>
      <c r="F68" s="32">
        <v>2091</v>
      </c>
      <c r="G68" s="30">
        <f t="shared" si="4"/>
        <v>2265.29</v>
      </c>
    </row>
    <row r="69" spans="1:7" ht="15.75">
      <c r="A69" s="31">
        <v>4</v>
      </c>
      <c r="B69" s="27" t="s">
        <v>19</v>
      </c>
      <c r="C69" s="31">
        <v>0.25</v>
      </c>
      <c r="D69" s="32">
        <v>5587.84</v>
      </c>
      <c r="E69" s="31"/>
      <c r="F69" s="32">
        <v>1676.36</v>
      </c>
      <c r="G69" s="30">
        <f t="shared" si="4"/>
        <v>1816.05</v>
      </c>
    </row>
    <row r="70" spans="1:7" ht="15.75">
      <c r="A70" s="31">
        <v>5</v>
      </c>
      <c r="B70" s="27" t="s">
        <v>21</v>
      </c>
      <c r="C70" s="31">
        <v>0.75</v>
      </c>
      <c r="D70" s="32">
        <v>3631</v>
      </c>
      <c r="E70" s="32"/>
      <c r="F70" s="32"/>
      <c r="G70" s="30">
        <f t="shared" si="4"/>
        <v>2723.25</v>
      </c>
    </row>
    <row r="71" spans="1:7" ht="15.75">
      <c r="A71" s="31">
        <v>6</v>
      </c>
      <c r="B71" s="27" t="s">
        <v>72</v>
      </c>
      <c r="C71" s="31">
        <v>0.75</v>
      </c>
      <c r="D71" s="32">
        <v>3151</v>
      </c>
      <c r="E71" s="32"/>
      <c r="F71" s="32"/>
      <c r="G71" s="30">
        <f t="shared" si="4"/>
        <v>2363.25</v>
      </c>
    </row>
    <row r="72" spans="1:7" ht="15.75">
      <c r="A72" s="31">
        <v>7</v>
      </c>
      <c r="B72" s="27" t="s">
        <v>22</v>
      </c>
      <c r="C72" s="28">
        <v>1</v>
      </c>
      <c r="D72" s="32">
        <v>3391</v>
      </c>
      <c r="E72" s="32"/>
      <c r="F72" s="32"/>
      <c r="G72" s="30">
        <f t="shared" si="4"/>
        <v>3391</v>
      </c>
    </row>
    <row r="73" spans="1:7" ht="15.75">
      <c r="A73" s="31"/>
      <c r="B73" s="33" t="s">
        <v>28</v>
      </c>
      <c r="C73" s="41">
        <f>SUM(C66:C72)</f>
        <v>3.75</v>
      </c>
      <c r="D73" s="36"/>
      <c r="E73" s="36"/>
      <c r="F73" s="36"/>
      <c r="G73" s="37">
        <f>SUM(G66:G72)</f>
        <v>17557.03</v>
      </c>
    </row>
    <row r="74" spans="1:7" ht="24" customHeight="1">
      <c r="A74" s="6"/>
      <c r="B74" s="43" t="s">
        <v>30</v>
      </c>
      <c r="C74" s="38"/>
      <c r="D74" s="38"/>
      <c r="E74" s="38"/>
      <c r="F74" s="38"/>
      <c r="G74" s="62"/>
    </row>
    <row r="75" spans="1:7" ht="15.75">
      <c r="A75" s="31">
        <v>1</v>
      </c>
      <c r="B75" s="27" t="s">
        <v>31</v>
      </c>
      <c r="C75" s="31">
        <v>0.25</v>
      </c>
      <c r="D75" s="32">
        <v>5660</v>
      </c>
      <c r="E75" s="32"/>
      <c r="F75" s="32">
        <v>1698</v>
      </c>
      <c r="G75" s="30">
        <f aca="true" t="shared" si="5" ref="G75:G85">ROUND(C75*(D75+E75+F75),2)</f>
        <v>1839.5</v>
      </c>
    </row>
    <row r="76" spans="1:7" ht="15.75">
      <c r="A76" s="31">
        <v>2</v>
      </c>
      <c r="B76" s="27" t="s">
        <v>49</v>
      </c>
      <c r="C76" s="31">
        <v>0.25</v>
      </c>
      <c r="D76" s="32">
        <v>5260</v>
      </c>
      <c r="E76" s="32"/>
      <c r="F76" s="32">
        <v>1578</v>
      </c>
      <c r="G76" s="30">
        <f t="shared" si="5"/>
        <v>1709.5</v>
      </c>
    </row>
    <row r="77" spans="1:7" ht="15.75">
      <c r="A77" s="31">
        <v>3</v>
      </c>
      <c r="B77" s="27" t="s">
        <v>13</v>
      </c>
      <c r="C77" s="31">
        <v>0.25</v>
      </c>
      <c r="D77" s="32">
        <v>6061</v>
      </c>
      <c r="E77" s="32"/>
      <c r="F77" s="32">
        <v>1818.32</v>
      </c>
      <c r="G77" s="30">
        <f t="shared" si="5"/>
        <v>1969.83</v>
      </c>
    </row>
    <row r="78" spans="1:7" ht="15.75">
      <c r="A78" s="31">
        <v>4</v>
      </c>
      <c r="B78" s="27" t="s">
        <v>16</v>
      </c>
      <c r="C78" s="31">
        <v>0.25</v>
      </c>
      <c r="D78" s="32">
        <v>6461</v>
      </c>
      <c r="E78" s="32"/>
      <c r="F78" s="32">
        <v>1938.32</v>
      </c>
      <c r="G78" s="30">
        <f t="shared" si="5"/>
        <v>2099.83</v>
      </c>
    </row>
    <row r="79" spans="1:7" ht="15.75">
      <c r="A79" s="31">
        <v>5</v>
      </c>
      <c r="B79" s="27" t="s">
        <v>18</v>
      </c>
      <c r="C79" s="31">
        <v>0.25</v>
      </c>
      <c r="D79" s="32">
        <v>6970.16</v>
      </c>
      <c r="E79" s="31"/>
      <c r="F79" s="32">
        <v>2091</v>
      </c>
      <c r="G79" s="30">
        <f t="shared" si="5"/>
        <v>2265.29</v>
      </c>
    </row>
    <row r="80" spans="1:7" ht="15.75">
      <c r="A80" s="31">
        <v>6</v>
      </c>
      <c r="B80" s="27" t="s">
        <v>14</v>
      </c>
      <c r="C80" s="31">
        <v>0.25</v>
      </c>
      <c r="D80" s="32">
        <v>6061</v>
      </c>
      <c r="E80" s="32"/>
      <c r="F80" s="32">
        <v>755.34</v>
      </c>
      <c r="G80" s="30">
        <v>1818.3</v>
      </c>
    </row>
    <row r="81" spans="1:7" ht="15.75">
      <c r="A81" s="31">
        <v>7</v>
      </c>
      <c r="B81" s="27" t="s">
        <v>32</v>
      </c>
      <c r="C81" s="31">
        <v>0.25</v>
      </c>
      <c r="D81" s="32">
        <v>5260</v>
      </c>
      <c r="E81" s="32"/>
      <c r="F81" s="32">
        <v>1578</v>
      </c>
      <c r="G81" s="30">
        <f t="shared" si="5"/>
        <v>1709.5</v>
      </c>
    </row>
    <row r="82" spans="1:7" ht="15.75">
      <c r="A82" s="31">
        <v>8</v>
      </c>
      <c r="B82" s="27" t="s">
        <v>63</v>
      </c>
      <c r="C82" s="31">
        <v>0.25</v>
      </c>
      <c r="D82" s="32">
        <v>4619</v>
      </c>
      <c r="E82" s="32"/>
      <c r="F82" s="32">
        <v>1385.69</v>
      </c>
      <c r="G82" s="30">
        <f t="shared" si="5"/>
        <v>1501.17</v>
      </c>
    </row>
    <row r="83" spans="1:7" ht="15.75">
      <c r="A83" s="31">
        <v>9</v>
      </c>
      <c r="B83" s="27" t="s">
        <v>60</v>
      </c>
      <c r="C83" s="31">
        <v>0.25</v>
      </c>
      <c r="D83" s="32">
        <v>4619</v>
      </c>
      <c r="E83" s="32"/>
      <c r="F83" s="32">
        <v>1385.69</v>
      </c>
      <c r="G83" s="30">
        <f t="shared" si="5"/>
        <v>1501.17</v>
      </c>
    </row>
    <row r="84" spans="1:7" ht="15.75">
      <c r="A84" s="31">
        <v>10</v>
      </c>
      <c r="B84" s="27" t="s">
        <v>19</v>
      </c>
      <c r="C84" s="31">
        <v>0.25</v>
      </c>
      <c r="D84" s="32">
        <v>5587.84</v>
      </c>
      <c r="E84" s="31"/>
      <c r="F84" s="32">
        <v>1676.38</v>
      </c>
      <c r="G84" s="30">
        <f t="shared" si="5"/>
        <v>1816.06</v>
      </c>
    </row>
    <row r="85" spans="1:7" ht="15.75">
      <c r="A85" s="31">
        <v>11</v>
      </c>
      <c r="B85" s="27" t="s">
        <v>73</v>
      </c>
      <c r="C85" s="31">
        <v>0.25</v>
      </c>
      <c r="D85" s="32">
        <v>3151</v>
      </c>
      <c r="E85" s="32"/>
      <c r="F85" s="32"/>
      <c r="G85" s="30">
        <f t="shared" si="5"/>
        <v>787.75</v>
      </c>
    </row>
    <row r="86" spans="1:7" ht="15.75">
      <c r="A86" s="5"/>
      <c r="B86" s="33" t="s">
        <v>28</v>
      </c>
      <c r="C86" s="41">
        <f>SUM(C75:C85)</f>
        <v>2.75</v>
      </c>
      <c r="D86" s="36"/>
      <c r="E86" s="36"/>
      <c r="F86" s="36"/>
      <c r="G86" s="37">
        <f>SUM(G75:G85)</f>
        <v>19017.9</v>
      </c>
    </row>
    <row r="87" spans="1:7" ht="15" customHeight="1">
      <c r="A87" s="6"/>
      <c r="B87" s="44" t="s">
        <v>33</v>
      </c>
      <c r="C87" s="38"/>
      <c r="D87" s="38"/>
      <c r="E87" s="38"/>
      <c r="F87" s="38"/>
      <c r="G87" s="39"/>
    </row>
    <row r="88" spans="1:7" ht="15.75">
      <c r="A88" s="31">
        <v>1</v>
      </c>
      <c r="B88" s="27" t="s">
        <v>34</v>
      </c>
      <c r="C88" s="31">
        <v>0.5</v>
      </c>
      <c r="D88" s="32">
        <v>5660</v>
      </c>
      <c r="E88" s="31"/>
      <c r="F88" s="32">
        <f>D88*20%</f>
        <v>1132</v>
      </c>
      <c r="G88" s="30">
        <f>ROUND(C88*(D88+E88+F88),2)</f>
        <v>3396</v>
      </c>
    </row>
    <row r="89" spans="1:7" ht="15.75">
      <c r="A89" s="31">
        <v>2</v>
      </c>
      <c r="B89" s="27" t="s">
        <v>60</v>
      </c>
      <c r="C89" s="31">
        <v>0.5</v>
      </c>
      <c r="D89" s="32">
        <v>4619</v>
      </c>
      <c r="E89" s="31"/>
      <c r="F89" s="32">
        <f>D89*30%</f>
        <v>1385.7</v>
      </c>
      <c r="G89" s="30">
        <f>ROUND(C89*(D89+E89+F89),2)</f>
        <v>3002.35</v>
      </c>
    </row>
    <row r="90" spans="1:7" ht="15.75">
      <c r="A90" s="31">
        <v>3</v>
      </c>
      <c r="B90" s="27" t="s">
        <v>21</v>
      </c>
      <c r="C90" s="31">
        <v>0.25</v>
      </c>
      <c r="D90" s="32">
        <v>3631</v>
      </c>
      <c r="E90" s="31"/>
      <c r="F90" s="32"/>
      <c r="G90" s="30">
        <f>ROUND(C90*(D90+E90+F90),2)</f>
        <v>907.75</v>
      </c>
    </row>
    <row r="91" spans="1:7" ht="15.75">
      <c r="A91" s="5"/>
      <c r="B91" s="33" t="s">
        <v>28</v>
      </c>
      <c r="C91" s="41">
        <f>SUM(C88:C90)</f>
        <v>1.25</v>
      </c>
      <c r="D91" s="36"/>
      <c r="E91" s="36"/>
      <c r="F91" s="36"/>
      <c r="G91" s="37">
        <f>SUM(G88:G90)</f>
        <v>7306.1</v>
      </c>
    </row>
    <row r="92" spans="1:7" ht="15.75">
      <c r="A92" s="5"/>
      <c r="B92" s="33"/>
      <c r="C92" s="41"/>
      <c r="D92" s="36"/>
      <c r="E92" s="36"/>
      <c r="F92" s="36"/>
      <c r="G92" s="37"/>
    </row>
    <row r="93" spans="1:7" ht="22.5" customHeight="1">
      <c r="A93" s="5"/>
      <c r="B93" s="45" t="s">
        <v>52</v>
      </c>
      <c r="C93" s="46">
        <f>C51+C62+C73+C86+C91</f>
        <v>33.5</v>
      </c>
      <c r="D93" s="47"/>
      <c r="E93" s="47"/>
      <c r="F93" s="47"/>
      <c r="G93" s="48">
        <f>G51+G62+G73+G86+G91-0.01</f>
        <v>183485.16</v>
      </c>
    </row>
    <row r="94" spans="1:7" ht="15.75">
      <c r="A94" s="7"/>
      <c r="B94" s="13" t="s">
        <v>42</v>
      </c>
      <c r="C94" s="49"/>
      <c r="D94" s="50"/>
      <c r="E94" s="50"/>
      <c r="F94" s="50"/>
      <c r="G94" s="51"/>
    </row>
    <row r="95" spans="1:7" ht="3.75" customHeight="1">
      <c r="A95" s="7"/>
      <c r="B95" s="12"/>
      <c r="C95" s="49"/>
      <c r="D95" s="50"/>
      <c r="E95" s="50"/>
      <c r="F95" s="50"/>
      <c r="G95" s="51"/>
    </row>
    <row r="96" spans="1:7" ht="15.75">
      <c r="A96" s="5"/>
      <c r="B96" s="27" t="s">
        <v>39</v>
      </c>
      <c r="C96" s="32">
        <f>C22+C23+C24+C25+C27+C28+C29+C30+C31+C32+C33+C54+C66+C67+C68+C75+C76+C77+C78+C79+C80+C81+C88+C55+C34+C35+C26</f>
        <v>9.25</v>
      </c>
      <c r="D96" s="32"/>
      <c r="E96" s="32"/>
      <c r="F96" s="32"/>
      <c r="G96" s="30">
        <f>G22+G23+G24+G25+G27+G28+G29+G30+G31+G32+G33+G54+G55+G66+G67+G68+G75+G76+G77+G78+G79+G80+G81+G88+G34+G35-0.01+G26</f>
        <v>70019.22000000003</v>
      </c>
    </row>
    <row r="97" spans="1:7" ht="15.75">
      <c r="A97" s="5"/>
      <c r="B97" s="27" t="s">
        <v>44</v>
      </c>
      <c r="C97" s="32">
        <f>C36+C37+C38+C39+C40+C41+C42+C43+C56+C57+C58+C60+C69+C82+C83+C84+C89</f>
        <v>10.5</v>
      </c>
      <c r="D97" s="32"/>
      <c r="E97" s="32"/>
      <c r="F97" s="32"/>
      <c r="G97" s="30">
        <f>G36+G37+G38+G39+G40+G41+G42+G43+G56+G57+G58+G60+G69+G82+G83+G84+G89+0.01</f>
        <v>61537.23</v>
      </c>
    </row>
    <row r="98" spans="1:7" ht="15.75">
      <c r="A98" s="5"/>
      <c r="B98" s="27" t="s">
        <v>40</v>
      </c>
      <c r="C98" s="28">
        <f>C45+C46+C61+C71+C85</f>
        <v>4.5</v>
      </c>
      <c r="D98" s="32"/>
      <c r="E98" s="32"/>
      <c r="F98" s="32"/>
      <c r="G98" s="32">
        <f>G45+G46+G61+G71+G85-0.02</f>
        <v>14809.7</v>
      </c>
    </row>
    <row r="99" spans="1:7" ht="15.75">
      <c r="A99" s="5"/>
      <c r="B99" s="27" t="s">
        <v>45</v>
      </c>
      <c r="C99" s="28">
        <f>C47+C48+C49</f>
        <v>4</v>
      </c>
      <c r="D99" s="32"/>
      <c r="E99" s="32"/>
      <c r="F99" s="32"/>
      <c r="G99" s="32">
        <f>G47+G48+G49</f>
        <v>18476</v>
      </c>
    </row>
    <row r="100" spans="1:7" ht="15.75">
      <c r="A100" s="5"/>
      <c r="B100" s="27" t="s">
        <v>41</v>
      </c>
      <c r="C100" s="32">
        <f>C44+C50+C59+C70+C72+C90</f>
        <v>5.25</v>
      </c>
      <c r="D100" s="32"/>
      <c r="E100" s="32"/>
      <c r="F100" s="32"/>
      <c r="G100" s="32">
        <f>G44+G50+G59+G70+G72+G90</f>
        <v>18643</v>
      </c>
    </row>
    <row r="101" spans="1:7" ht="15.75">
      <c r="A101" s="1"/>
      <c r="B101" s="9"/>
      <c r="C101" s="74">
        <f>SUM(C96:C100)</f>
        <v>33.5</v>
      </c>
      <c r="D101" s="75"/>
      <c r="E101" s="75"/>
      <c r="F101" s="75"/>
      <c r="G101" s="76">
        <f>SUM(G96:G100)+0.01</f>
        <v>183485.16000000006</v>
      </c>
    </row>
    <row r="102" spans="1:7" ht="15.75">
      <c r="A102" s="1"/>
      <c r="B102" s="9"/>
      <c r="C102" s="9"/>
      <c r="D102" s="9"/>
      <c r="E102" s="9"/>
      <c r="F102" s="9"/>
      <c r="G102" s="52"/>
    </row>
    <row r="103" spans="1:7" ht="15.75">
      <c r="A103" s="1"/>
      <c r="B103" s="9"/>
      <c r="C103" s="9"/>
      <c r="D103" s="9"/>
      <c r="E103" s="9"/>
      <c r="F103" s="9"/>
      <c r="G103" s="52"/>
    </row>
    <row r="104" spans="1:7" ht="15.75">
      <c r="A104" s="1"/>
      <c r="B104" s="9"/>
      <c r="C104" s="9"/>
      <c r="D104" s="9"/>
      <c r="E104" s="9"/>
      <c r="F104" s="9"/>
      <c r="G104" s="52"/>
    </row>
    <row r="105" spans="1:7" ht="15.75">
      <c r="A105" s="1"/>
      <c r="B105" s="9"/>
      <c r="C105" s="9"/>
      <c r="D105" s="9"/>
      <c r="E105" s="9"/>
      <c r="F105" s="9"/>
      <c r="G105" s="52"/>
    </row>
    <row r="106" spans="1:7" ht="15.75">
      <c r="A106" s="1"/>
      <c r="B106" s="9" t="s">
        <v>55</v>
      </c>
      <c r="C106" s="9"/>
      <c r="D106" s="9"/>
      <c r="E106" s="9"/>
      <c r="F106" s="9" t="s">
        <v>75</v>
      </c>
      <c r="G106" s="52"/>
    </row>
    <row r="107" spans="1:7" ht="15.75">
      <c r="A107" s="1"/>
      <c r="B107" s="9"/>
      <c r="C107" s="9"/>
      <c r="D107" s="9"/>
      <c r="E107" s="9"/>
      <c r="F107" s="9"/>
      <c r="G107" s="52"/>
    </row>
    <row r="108" spans="1:8" ht="15.75">
      <c r="A108" s="1"/>
      <c r="B108" s="52" t="s">
        <v>38</v>
      </c>
      <c r="C108" s="52"/>
      <c r="D108" s="52"/>
      <c r="E108" s="52"/>
      <c r="F108" s="52" t="s">
        <v>64</v>
      </c>
      <c r="G108" s="52"/>
      <c r="H108" s="8"/>
    </row>
    <row r="109" spans="1:8" ht="15.75">
      <c r="A109" s="1"/>
      <c r="B109" s="52"/>
      <c r="C109" s="52"/>
      <c r="D109" s="52"/>
      <c r="E109" s="52"/>
      <c r="F109" s="52"/>
      <c r="G109" s="52"/>
      <c r="H109" s="8"/>
    </row>
    <row r="110" spans="1:8" ht="15.75">
      <c r="A110" s="1"/>
      <c r="B110" s="77" t="s">
        <v>79</v>
      </c>
      <c r="C110" s="52"/>
      <c r="D110" s="52"/>
      <c r="E110" s="52"/>
      <c r="F110" s="52" t="s">
        <v>65</v>
      </c>
      <c r="G110" s="52"/>
      <c r="H110" s="8"/>
    </row>
    <row r="111" spans="1:8" ht="15.75">
      <c r="A111" s="1"/>
      <c r="B111" s="52"/>
      <c r="C111" s="52"/>
      <c r="D111" s="52"/>
      <c r="E111" s="52"/>
      <c r="F111" s="52"/>
      <c r="G111" s="52"/>
      <c r="H111" s="8"/>
    </row>
    <row r="112" spans="2:8" ht="15">
      <c r="B112" s="54"/>
      <c r="C112" s="54"/>
      <c r="D112" s="54"/>
      <c r="E112" s="54"/>
      <c r="F112" s="54"/>
      <c r="G112" s="54"/>
      <c r="H112" s="8"/>
    </row>
    <row r="113" spans="2:8" ht="12.75">
      <c r="B113" s="8"/>
      <c r="C113" s="8"/>
      <c r="D113" s="8"/>
      <c r="E113" s="8"/>
      <c r="F113" s="8"/>
      <c r="G113" s="8"/>
      <c r="H113" s="8"/>
    </row>
    <row r="114" spans="2:8" ht="12.75">
      <c r="B114" s="8"/>
      <c r="C114" s="8"/>
      <c r="D114" s="8"/>
      <c r="E114" s="8"/>
      <c r="F114" s="8"/>
      <c r="G114" s="8"/>
      <c r="H114" s="8"/>
    </row>
    <row r="115" ht="12.75">
      <c r="G115" s="8"/>
    </row>
    <row r="116" ht="12.75">
      <c r="G116" s="8"/>
    </row>
    <row r="117" ht="12.75">
      <c r="G117" s="8"/>
    </row>
  </sheetData>
  <sheetProtection/>
  <mergeCells count="5">
    <mergeCell ref="B20:B21"/>
    <mergeCell ref="B14:G14"/>
    <mergeCell ref="B15:G15"/>
    <mergeCell ref="B12:G12"/>
    <mergeCell ref="B13:G1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80" r:id="rId1"/>
  <rowBreaks count="3" manualBreakCount="3">
    <brk id="40" max="7" man="1"/>
    <brk id="78" max="7" man="1"/>
    <brk id="111" max="7" man="1"/>
  </rowBreaks>
  <colBreaks count="1" manualBreakCount="1">
    <brk id="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Economist</cp:lastModifiedBy>
  <cp:lastPrinted>2021-10-08T08:05:38Z</cp:lastPrinted>
  <dcterms:created xsi:type="dcterms:W3CDTF">2012-05-24T05:37:23Z</dcterms:created>
  <dcterms:modified xsi:type="dcterms:W3CDTF">2021-10-08T08:06:38Z</dcterms:modified>
  <cp:category/>
  <cp:version/>
  <cp:contentType/>
  <cp:contentStatus/>
</cp:coreProperties>
</file>