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01.10.2021р." sheetId="1" r:id="rId1"/>
  </sheets>
  <definedNames/>
  <calcPr fullCalcOnLoad="1"/>
</workbook>
</file>

<file path=xl/sharedStrings.xml><?xml version="1.0" encoding="utf-8"?>
<sst xmlns="http://schemas.openxmlformats.org/spreadsheetml/2006/main" count="327" uniqueCount="233">
  <si>
    <t>Лікар-інфекціоніст</t>
  </si>
  <si>
    <t>Лікар-дерматовенеролог</t>
  </si>
  <si>
    <t xml:space="preserve">                   ВСЬОГО:</t>
  </si>
  <si>
    <t xml:space="preserve">                 Ендоскопічний кабінет</t>
  </si>
  <si>
    <t>Лікар-ендоскопіст</t>
  </si>
  <si>
    <t xml:space="preserve">                  ВСЬОГО:</t>
  </si>
  <si>
    <t>№</t>
  </si>
  <si>
    <t>з/п</t>
  </si>
  <si>
    <t>кіл-сть</t>
  </si>
  <si>
    <t>штатних</t>
  </si>
  <si>
    <t>Адміністративно-управлінський персонал</t>
  </si>
  <si>
    <t>Інженер (провідний)</t>
  </si>
  <si>
    <t>Інженер з охорони праці (провідний)</t>
  </si>
  <si>
    <t>Юрисконсульт (провідний)</t>
  </si>
  <si>
    <t>Старший інспектор з кадрів</t>
  </si>
  <si>
    <t>Інспектор з кадрів</t>
  </si>
  <si>
    <t>Головний бухгалтер</t>
  </si>
  <si>
    <t>Провідний бухгалтер</t>
  </si>
  <si>
    <t>Статистик медичний</t>
  </si>
  <si>
    <t>Оператор ЕОМ</t>
  </si>
  <si>
    <t xml:space="preserve">                ВСЬОГО:</t>
  </si>
  <si>
    <t>Лікар з УЗД</t>
  </si>
  <si>
    <t>Фармацевт (аптечного складу лікарні)</t>
  </si>
  <si>
    <t>Інструктор із санітарної освіти</t>
  </si>
  <si>
    <t>Реєстратор медичний</t>
  </si>
  <si>
    <t>Лікар-акушер-гінеколог</t>
  </si>
  <si>
    <t>Лікар-гінеколог дитячого та підліткового віку</t>
  </si>
  <si>
    <t>Лікар-терапевт</t>
  </si>
  <si>
    <t>Сестра-господиня</t>
  </si>
  <si>
    <t>Лікар-кардіолог</t>
  </si>
  <si>
    <t>Лікар-невропатолог</t>
  </si>
  <si>
    <t>Завідувач відділення, лікар-хірург</t>
  </si>
  <si>
    <t>Завідувач відділення, лікар-терапевт</t>
  </si>
  <si>
    <t>Лікар-педіатр</t>
  </si>
  <si>
    <t xml:space="preserve">    Стоматологічне поліклінічне відділення</t>
  </si>
  <si>
    <t>Завідувач відділення, лікар-стоматолог</t>
  </si>
  <si>
    <t>Лікар-стоматолог-хірург</t>
  </si>
  <si>
    <t xml:space="preserve">     Неврологічне відділення (на 30 ліжок)</t>
  </si>
  <si>
    <t>Завідувач відділення, лікар-невропатолог</t>
  </si>
  <si>
    <t xml:space="preserve">          Клініко-діагностична лабораторія</t>
  </si>
  <si>
    <t>Завідувач лабораторією, лікар-лаборант</t>
  </si>
  <si>
    <t>Лікар-лаборант</t>
  </si>
  <si>
    <t>Лаборант старший</t>
  </si>
  <si>
    <t>Фельдшер-лаборант</t>
  </si>
  <si>
    <t>Лаборант КДЛ</t>
  </si>
  <si>
    <t>Завідувач відділення, лікар-анестезіолог</t>
  </si>
  <si>
    <t>Лікар-анестезіолог</t>
  </si>
  <si>
    <t xml:space="preserve">         Централізаційно-стерилізаційне відділення</t>
  </si>
  <si>
    <t>Дезінфектор</t>
  </si>
  <si>
    <t xml:space="preserve">                             ВСЬОГО:</t>
  </si>
  <si>
    <t xml:space="preserve">             Патолого-анатомічне відділення</t>
  </si>
  <si>
    <t>Лікар-патологоанатом</t>
  </si>
  <si>
    <t>Лаборант з патологоанатомічних досліджень</t>
  </si>
  <si>
    <t xml:space="preserve">                Рентгенологічне відділення</t>
  </si>
  <si>
    <t>Завідувач відділення, лікар-рентгенолог</t>
  </si>
  <si>
    <t>Лікар-рентгенолог</t>
  </si>
  <si>
    <t>Рентгенолаборант</t>
  </si>
  <si>
    <t xml:space="preserve">                          Реєстратура</t>
  </si>
  <si>
    <t xml:space="preserve">          Фізіотерапевтичне відділення</t>
  </si>
  <si>
    <t xml:space="preserve">     Господарчо-обслуговуючий персонал</t>
  </si>
  <si>
    <t>Бібліотекар</t>
  </si>
  <si>
    <t>Гардеробник</t>
  </si>
  <si>
    <t>Ліфтер</t>
  </si>
  <si>
    <t>Прибиральник службових приміщень</t>
  </si>
  <si>
    <t>Двірник</t>
  </si>
  <si>
    <t>Оператор ЕОМ (II категорії)</t>
  </si>
  <si>
    <t>Маляр</t>
  </si>
  <si>
    <t>Тесляр</t>
  </si>
  <si>
    <t>Слюсар-електрик з ремонту електроустаткування</t>
  </si>
  <si>
    <t>Робітник з комп.обсл.і рем.будинків</t>
  </si>
  <si>
    <t xml:space="preserve">                               Гараж</t>
  </si>
  <si>
    <t>Водій автотрансп.засобів (санітарний)</t>
  </si>
  <si>
    <t xml:space="preserve">                         Кухня лікарні</t>
  </si>
  <si>
    <t>Шеф-кухар</t>
  </si>
  <si>
    <t>Кухар</t>
  </si>
  <si>
    <t>Кухонний робітник</t>
  </si>
  <si>
    <t xml:space="preserve">                                ВСЬОГО:</t>
  </si>
  <si>
    <t xml:space="preserve">                             Пральня</t>
  </si>
  <si>
    <t>ВСЬОГО ПО ЛІКАРНІ:</t>
  </si>
  <si>
    <t>Організаційно-методичний кабінет</t>
  </si>
  <si>
    <t xml:space="preserve">        Кабінет лікаря-акушер-гінеколога</t>
  </si>
  <si>
    <t xml:space="preserve">                   Параклінічна служба</t>
  </si>
  <si>
    <t xml:space="preserve">        Кабінет функціональної діагностики</t>
  </si>
  <si>
    <t xml:space="preserve">                      Кабінет УЗД</t>
  </si>
  <si>
    <t>посадовий</t>
  </si>
  <si>
    <t xml:space="preserve">  (у грн.)</t>
  </si>
  <si>
    <t>надбавки</t>
  </si>
  <si>
    <t>обов*язкові</t>
  </si>
  <si>
    <t>(у грн.)</t>
  </si>
  <si>
    <t>доплати</t>
  </si>
  <si>
    <t>на місяць</t>
  </si>
  <si>
    <r>
      <t xml:space="preserve">  </t>
    </r>
    <r>
      <rPr>
        <b/>
        <sz val="8"/>
        <rFont val="Arial Cyr"/>
        <family val="0"/>
      </rPr>
      <t xml:space="preserve">           ВСЬОГО:</t>
    </r>
  </si>
  <si>
    <r>
      <t xml:space="preserve">             </t>
    </r>
    <r>
      <rPr>
        <b/>
        <sz val="8"/>
        <rFont val="Arial Cyr"/>
        <family val="0"/>
      </rPr>
      <t xml:space="preserve"> ВСЬОГО:</t>
    </r>
  </si>
  <si>
    <r>
      <t xml:space="preserve">                </t>
    </r>
    <r>
      <rPr>
        <b/>
        <sz val="8"/>
        <rFont val="Arial Cyr"/>
        <family val="0"/>
      </rPr>
      <t xml:space="preserve">  ВСЬОГО:</t>
    </r>
  </si>
  <si>
    <r>
      <t xml:space="preserve">    </t>
    </r>
    <r>
      <rPr>
        <b/>
        <sz val="8"/>
        <rFont val="Arial Cyr"/>
        <family val="0"/>
      </rPr>
      <t xml:space="preserve">     Кабінет інфекційних захворювань</t>
    </r>
  </si>
  <si>
    <r>
      <t xml:space="preserve">                  </t>
    </r>
    <r>
      <rPr>
        <b/>
        <sz val="8"/>
        <rFont val="Arial Cyr"/>
        <family val="0"/>
      </rPr>
      <t xml:space="preserve"> ВСЬОГО:</t>
    </r>
  </si>
  <si>
    <r>
      <t xml:space="preserve">  </t>
    </r>
    <r>
      <rPr>
        <b/>
        <sz val="8"/>
        <rFont val="Arial Cyr"/>
        <family val="0"/>
      </rPr>
      <t xml:space="preserve">     Кабінет лікаря-дерматовенеролога</t>
    </r>
  </si>
  <si>
    <r>
      <t xml:space="preserve">     </t>
    </r>
    <r>
      <rPr>
        <b/>
        <sz val="8"/>
        <rFont val="Arial Cyr"/>
        <family val="0"/>
      </rPr>
      <t xml:space="preserve">                        ВСЬОГО:</t>
    </r>
  </si>
  <si>
    <r>
      <t xml:space="preserve">   </t>
    </r>
    <r>
      <rPr>
        <b/>
        <sz val="8"/>
        <rFont val="Arial Cyr"/>
        <family val="0"/>
      </rPr>
      <t xml:space="preserve">                        ВСЬОГО:</t>
    </r>
  </si>
  <si>
    <r>
      <t xml:space="preserve">    </t>
    </r>
    <r>
      <rPr>
        <b/>
        <sz val="8"/>
        <rFont val="Arial Cyr"/>
        <family val="0"/>
      </rPr>
      <t xml:space="preserve">                      ВСЬОГО:</t>
    </r>
  </si>
  <si>
    <r>
      <t xml:space="preserve"> </t>
    </r>
    <r>
      <rPr>
        <b/>
        <sz val="8"/>
        <rFont val="Arial Cyr"/>
        <family val="0"/>
      </rPr>
      <t xml:space="preserve">                         ВСЬОГО:</t>
    </r>
  </si>
  <si>
    <r>
      <t xml:space="preserve"> </t>
    </r>
    <r>
      <rPr>
        <b/>
        <sz val="8"/>
        <rFont val="Arial Cyr"/>
        <family val="0"/>
      </rPr>
      <t xml:space="preserve">                          ВСЬОГО:</t>
    </r>
  </si>
  <si>
    <r>
      <t xml:space="preserve">  </t>
    </r>
    <r>
      <rPr>
        <b/>
        <sz val="8"/>
        <rFont val="Arial Cyr"/>
        <family val="0"/>
      </rPr>
      <t xml:space="preserve">                         ВСЬОГО:</t>
    </r>
  </si>
  <si>
    <r>
      <t xml:space="preserve">  </t>
    </r>
    <r>
      <rPr>
        <b/>
        <sz val="8"/>
        <rFont val="Arial Cyr"/>
        <family val="0"/>
      </rPr>
      <t xml:space="preserve">                          ВСЬОГО:</t>
    </r>
  </si>
  <si>
    <r>
      <t xml:space="preserve">        </t>
    </r>
    <r>
      <rPr>
        <b/>
        <sz val="8"/>
        <rFont val="Arial Cyr"/>
        <family val="0"/>
      </rPr>
      <t xml:space="preserve">                     ВСЬОГО:</t>
    </r>
  </si>
  <si>
    <r>
      <t xml:space="preserve">      </t>
    </r>
    <r>
      <rPr>
        <b/>
        <sz val="8"/>
        <rFont val="Arial Cyr"/>
        <family val="0"/>
      </rPr>
      <t xml:space="preserve">                   ВСЬОГО:</t>
    </r>
  </si>
  <si>
    <r>
      <t xml:space="preserve">      </t>
    </r>
    <r>
      <rPr>
        <b/>
        <sz val="8"/>
        <rFont val="Arial Cyr"/>
        <family val="0"/>
      </rPr>
      <t xml:space="preserve">                      ВСЬОГО:</t>
    </r>
  </si>
  <si>
    <r>
      <t xml:space="preserve">   </t>
    </r>
    <r>
      <rPr>
        <b/>
        <sz val="8"/>
        <rFont val="Arial Cyr"/>
        <family val="0"/>
      </rPr>
      <t xml:space="preserve">                          ВСЬОГО:</t>
    </r>
  </si>
  <si>
    <r>
      <t xml:space="preserve">                      </t>
    </r>
    <r>
      <rPr>
        <b/>
        <sz val="8"/>
        <rFont val="Arial Cyr"/>
        <family val="0"/>
      </rPr>
      <t xml:space="preserve">       ВСЬОГО:</t>
    </r>
  </si>
  <si>
    <r>
      <t xml:space="preserve">      </t>
    </r>
    <r>
      <rPr>
        <b/>
        <sz val="8"/>
        <rFont val="Arial Cyr"/>
        <family val="0"/>
      </rPr>
      <t xml:space="preserve">                       ВСЬОГО:</t>
    </r>
  </si>
  <si>
    <r>
      <t xml:space="preserve">                  </t>
    </r>
    <r>
      <rPr>
        <b/>
        <sz val="8"/>
        <rFont val="Arial Cyr"/>
        <family val="0"/>
      </rPr>
      <t xml:space="preserve">             ВСЬОГО:</t>
    </r>
  </si>
  <si>
    <r>
      <t xml:space="preserve">                     </t>
    </r>
    <r>
      <rPr>
        <b/>
        <sz val="8"/>
        <rFont val="Arial Cyr"/>
        <family val="0"/>
      </rPr>
      <t xml:space="preserve">          ВСЬОГО:</t>
    </r>
  </si>
  <si>
    <t>ФЗП</t>
  </si>
  <si>
    <t>Бухгалтерська служба</t>
  </si>
  <si>
    <t>Консультативно-діагностичне відділення</t>
  </si>
  <si>
    <t>Лікар-нарколог</t>
  </si>
  <si>
    <r>
      <t xml:space="preserve">       </t>
    </r>
    <r>
      <rPr>
        <b/>
        <sz val="10"/>
        <rFont val="Arial Cyr"/>
        <family val="0"/>
      </rPr>
      <t xml:space="preserve">     Багатопрофільний стаціонар</t>
    </r>
  </si>
  <si>
    <t>Операційне відділення</t>
  </si>
  <si>
    <t>Інженер з метрології</t>
  </si>
  <si>
    <t>Комірник</t>
  </si>
  <si>
    <t>оклад з підвищенням</t>
  </si>
  <si>
    <t xml:space="preserve">Електрогазозварник </t>
  </si>
  <si>
    <t>Машиніст із прання та ремонту спец.одягу</t>
  </si>
  <si>
    <t>Назва структурного</t>
  </si>
  <si>
    <t>підрозділу та посад</t>
  </si>
  <si>
    <t>посад</t>
  </si>
  <si>
    <t xml:space="preserve">Технік </t>
  </si>
  <si>
    <t>Біолог</t>
  </si>
  <si>
    <t>Відділення денного стаціонару (хірургічного профілю) на 30 ліжок</t>
  </si>
  <si>
    <r>
      <t xml:space="preserve">             </t>
    </r>
    <r>
      <rPr>
        <b/>
        <sz val="8"/>
        <rFont val="Arial Cyr"/>
        <family val="0"/>
      </rPr>
      <t xml:space="preserve">            ВСЬОГО:</t>
    </r>
  </si>
  <si>
    <t xml:space="preserve"> Лікар з функціонал. діагностики</t>
  </si>
  <si>
    <t xml:space="preserve">                      в тому числі:</t>
  </si>
  <si>
    <t>Зав.відд.,лікар-фізіотерапевт</t>
  </si>
  <si>
    <t>Фахівець з питань цивільного захисту</t>
  </si>
  <si>
    <t>Лікар-ендокринолог</t>
  </si>
  <si>
    <t xml:space="preserve"> Лікар-онколог</t>
  </si>
  <si>
    <t>Лікар-офтальмолог</t>
  </si>
  <si>
    <t>Лікар-офтальмолог-дитячий</t>
  </si>
  <si>
    <t>Лікар-отоларинголог</t>
  </si>
  <si>
    <t>Кабінет лікаря-психіатра</t>
  </si>
  <si>
    <t>Лікар-психіатр</t>
  </si>
  <si>
    <t xml:space="preserve">                        Кабінет лікаря-нарколога</t>
  </si>
  <si>
    <t>Туберкульозний кабінет</t>
  </si>
  <si>
    <t>Лікар-фтизіатр</t>
  </si>
  <si>
    <t xml:space="preserve"> Лікар-хірург</t>
  </si>
  <si>
    <t xml:space="preserve"> Лікар--ортопед-травматолог</t>
  </si>
  <si>
    <t>Завідувач відділення, лікар</t>
  </si>
  <si>
    <t>Інженер-програміст</t>
  </si>
  <si>
    <t>Лікар-уролог</t>
  </si>
  <si>
    <t>Секретар</t>
  </si>
  <si>
    <t>Архіваріус</t>
  </si>
  <si>
    <t>Лікар-інтерн зі спеціальності "Дитяча хірургія"</t>
  </si>
  <si>
    <t>Лікар інфекціоніст</t>
  </si>
  <si>
    <t xml:space="preserve">Водій автотранспортних засобів </t>
  </si>
  <si>
    <r>
      <t xml:space="preserve">. </t>
    </r>
    <r>
      <rPr>
        <u val="single"/>
        <sz val="9"/>
        <rFont val="Arial Cyr"/>
        <family val="0"/>
      </rPr>
      <t xml:space="preserve">           </t>
    </r>
    <r>
      <rPr>
        <sz val="9"/>
        <rFont val="Arial Cyr"/>
        <family val="0"/>
      </rPr>
      <t xml:space="preserve"> М.П.</t>
    </r>
  </si>
  <si>
    <t>Директор</t>
  </si>
  <si>
    <t>Заступник головного бухгалтера</t>
  </si>
  <si>
    <t>Лікар терапевт</t>
  </si>
  <si>
    <t>Заступник директора з медичної частини</t>
  </si>
  <si>
    <t>ПОГОДЖЕНО:</t>
  </si>
  <si>
    <t>ЗАТВЕРДЖУЮ:</t>
  </si>
  <si>
    <t xml:space="preserve">  ( посада)</t>
  </si>
  <si>
    <t xml:space="preserve">Директор                                                                </t>
  </si>
  <si>
    <t xml:space="preserve">                                                                               ШТАТНИЙ РОЗПИС КП "ЦМЛ ПМР ДО"</t>
  </si>
  <si>
    <t>Кабінет Довіри по профілактиці та лікуванню хворих на СНІД та ВІЛ-інфікованих</t>
  </si>
  <si>
    <t>Бухгалтер (2 категорії)</t>
  </si>
  <si>
    <t>Економіст (1 категорії)</t>
  </si>
  <si>
    <t>Лікар-офтальмолог д/в</t>
  </si>
  <si>
    <t xml:space="preserve">Лікар-хірург                                            </t>
  </si>
  <si>
    <t xml:space="preserve">Лікар-хірург                                           </t>
  </si>
  <si>
    <t xml:space="preserve">Лікар-ортопед-травматолог              </t>
  </si>
  <si>
    <t xml:space="preserve">Лікар-трансфузіолог                            </t>
  </si>
  <si>
    <t>Лікар-хірург</t>
  </si>
  <si>
    <t xml:space="preserve"> </t>
  </si>
  <si>
    <t xml:space="preserve">Інженер </t>
  </si>
  <si>
    <t xml:space="preserve">     Терапевтичне відділення (на 55 ліжок, в т.ч. 20 кардіологічних)</t>
  </si>
  <si>
    <t>Лікар-ортопед-травматолог</t>
  </si>
  <si>
    <t>Лікар - стоматолог-терапевт</t>
  </si>
  <si>
    <t>Лікар - стажист з терап.стомат.</t>
  </si>
  <si>
    <t>Лікар-стоматолог дитячий</t>
  </si>
  <si>
    <t>Зав.лікар-паталогоанатом</t>
  </si>
  <si>
    <t>Лікарі</t>
  </si>
  <si>
    <t>Фахівці та середній мед.персонал</t>
  </si>
  <si>
    <t>Молодший медичний персонал</t>
  </si>
  <si>
    <t>Спеціалісти</t>
  </si>
  <si>
    <t>Інший персонал</t>
  </si>
  <si>
    <t>Лікар-стажист з педіатрії</t>
  </si>
  <si>
    <t>Головна медична сестра (головний медичний брат)</t>
  </si>
  <si>
    <t>Акушерка (акушер)</t>
  </si>
  <si>
    <t>Сестра медична (брат медичний)</t>
  </si>
  <si>
    <t>Сестра медична старша (брат медичний старший)</t>
  </si>
  <si>
    <t>Молодша  медична сестра (молодший медичний брат)</t>
  </si>
  <si>
    <t xml:space="preserve">Сестра медична (брат медичний)з функц.діагностики </t>
  </si>
  <si>
    <t xml:space="preserve">Сестра медична (брат медичний) стаціонару </t>
  </si>
  <si>
    <t>Молодша мед. сестра (молодший медичний брат) з догл. за хворими</t>
  </si>
  <si>
    <t xml:space="preserve">Молодша мед. сестра (молодший медичний брат) (санітарка-буфетниця, санітар-буфетник) </t>
  </si>
  <si>
    <t xml:space="preserve">Сестра медична (брат медичний) дитячого стаціонару </t>
  </si>
  <si>
    <t>Сестра медична (брат медичний) стаціонару (перев*язувальна)</t>
  </si>
  <si>
    <t xml:space="preserve">Сестра медична (брат медичний) операційна </t>
  </si>
  <si>
    <t xml:space="preserve">Сестра медична (брат медичний) анестезист </t>
  </si>
  <si>
    <t xml:space="preserve">Сестра медична (брат медичний) зі стоматології </t>
  </si>
  <si>
    <t xml:space="preserve">Сестра медична (брат медичний) з фізіотерапії </t>
  </si>
  <si>
    <t xml:space="preserve">Сестра медична (брат медичний) з масажу </t>
  </si>
  <si>
    <t xml:space="preserve">Сестра медична (брат медичний) з лікувальної фізкультури </t>
  </si>
  <si>
    <t>Сестра медична  старша (брат медичний старший) операційна</t>
  </si>
  <si>
    <t xml:space="preserve">Сестра медична (брат медичний) з дієтичного харчування </t>
  </si>
  <si>
    <t xml:space="preserve"> (підпис)</t>
  </si>
  <si>
    <t xml:space="preserve">                  </t>
  </si>
  <si>
    <t xml:space="preserve">(посада)                        (підпис)                                 </t>
  </si>
  <si>
    <t>Наталія  ДЕМНИЧЕНКО</t>
  </si>
  <si>
    <t>Валентина ТРОФІМЧУК</t>
  </si>
  <si>
    <t>Міський голова                                                               Олександр ШАПОВАЛ</t>
  </si>
  <si>
    <t xml:space="preserve">        Олексій ЛЕОНТЬЄВ</t>
  </si>
  <si>
    <t>Економіст (провідний)</t>
  </si>
  <si>
    <t>Фахівець з публічних закупівель (І категорії)</t>
  </si>
  <si>
    <t>Психолог</t>
  </si>
  <si>
    <t xml:space="preserve">                                                                                                з 01 жовтня 2021 року</t>
  </si>
  <si>
    <t xml:space="preserve">Бухгалтер (І категорії) </t>
  </si>
  <si>
    <t xml:space="preserve">           Дитяче відділення (на 20 ліжка)</t>
  </si>
  <si>
    <t>Лікар-стажист з неврології</t>
  </si>
  <si>
    <t>Хірургічно-травматологічне відділення на 40 ліжок в т.ч. (10 гінекол., 10 травмат., 20 хірург.ліжок)</t>
  </si>
  <si>
    <t>Лікар-стажист з акушерства та гінекології</t>
  </si>
  <si>
    <t>Відділення екстреної (невідкладної) медичної допомоги</t>
  </si>
  <si>
    <t>Лікар інтерн з спец. "Внутрішні хвороби" приймального відділення</t>
  </si>
  <si>
    <t>Лікар з медицини невідкладних станів</t>
  </si>
  <si>
    <t>Лікар-стажист з епідеміології</t>
  </si>
  <si>
    <r>
      <t xml:space="preserve">  </t>
    </r>
    <r>
      <rPr>
        <b/>
        <sz val="9"/>
        <rFont val="Arial Cyr"/>
        <family val="0"/>
      </rPr>
      <t xml:space="preserve">    Відділення анестезіології (з 6 ліж.інтенсивної терапії)</t>
    </r>
  </si>
  <si>
    <t>Терапевт фізичний</t>
  </si>
  <si>
    <t>Олексій  ЛЕОНТЬЄВ</t>
  </si>
  <si>
    <t>штат у кількості 394,75 штатних одиниць з місячним фондом</t>
  </si>
  <si>
    <r>
      <t>Фахівець з комунікацій та зв</t>
    </r>
    <r>
      <rPr>
        <sz val="8"/>
        <rFont val="Calibri"/>
        <family val="2"/>
      </rPr>
      <t>'</t>
    </r>
    <r>
      <rPr>
        <sz val="8"/>
        <rFont val="Arial Cyr"/>
        <family val="0"/>
      </rPr>
      <t>язків з громадськістю</t>
    </r>
  </si>
  <si>
    <t xml:space="preserve">заробітної плати 2 212 408,78 грн. (Два мільйони двісті </t>
  </si>
  <si>
    <t>дванадцять тисяч чотириста вісім гривень 78 коп.)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</si>
</sst>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3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29" fillId="0" borderId="11" xfId="54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7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/>
    </xf>
    <xf numFmtId="1" fontId="6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zoomScalePageLayoutView="0" workbookViewId="0" topLeftCell="A12">
      <selection activeCell="L9" sqref="L9"/>
    </sheetView>
  </sheetViews>
  <sheetFormatPr defaultColWidth="9.00390625" defaultRowHeight="12.75"/>
  <cols>
    <col min="1" max="1" width="4.375" style="0" customWidth="1"/>
    <col min="2" max="2" width="42.375" style="0" customWidth="1"/>
    <col min="3" max="3" width="13.25390625" style="0" customWidth="1"/>
    <col min="4" max="4" width="21.125" style="0" customWidth="1"/>
    <col min="5" max="5" width="13.375" style="0" customWidth="1"/>
    <col min="6" max="6" width="14.75390625" style="0" customWidth="1"/>
    <col min="7" max="7" width="21.625" style="0" customWidth="1"/>
  </cols>
  <sheetData>
    <row r="1" spans="1:8" ht="12.75">
      <c r="A1" s="2"/>
      <c r="B1" s="82" t="s">
        <v>159</v>
      </c>
      <c r="C1" s="64"/>
      <c r="D1" s="68"/>
      <c r="E1" s="107" t="s">
        <v>160</v>
      </c>
      <c r="F1" s="107"/>
      <c r="G1" s="107"/>
      <c r="H1" s="107"/>
    </row>
    <row r="2" spans="1:8" ht="12.75">
      <c r="A2" s="63"/>
      <c r="B2" s="65"/>
      <c r="C2" s="64"/>
      <c r="D2" s="67"/>
      <c r="E2" s="78" t="s">
        <v>229</v>
      </c>
      <c r="F2" s="78"/>
      <c r="G2" s="78"/>
      <c r="H2" s="50"/>
    </row>
    <row r="3" spans="1:8" ht="12.75">
      <c r="A3" s="64"/>
      <c r="B3" s="64"/>
      <c r="C3" s="64"/>
      <c r="D3" s="67"/>
      <c r="E3" s="78" t="s">
        <v>231</v>
      </c>
      <c r="F3" s="78"/>
      <c r="G3" s="78"/>
      <c r="H3" s="50"/>
    </row>
    <row r="4" spans="1:8" ht="12.75">
      <c r="A4" s="2"/>
      <c r="B4" s="62"/>
      <c r="C4" s="62"/>
      <c r="D4" s="67"/>
      <c r="E4" s="84" t="s">
        <v>232</v>
      </c>
      <c r="F4" s="84"/>
      <c r="G4" s="84"/>
      <c r="H4" s="84"/>
    </row>
    <row r="5" spans="1:8" ht="6" customHeight="1">
      <c r="A5" s="2"/>
      <c r="B5" s="2"/>
      <c r="C5" s="2"/>
      <c r="D5" s="67"/>
      <c r="E5" s="78"/>
      <c r="F5" s="78"/>
      <c r="G5" s="78"/>
      <c r="H5" s="50"/>
    </row>
    <row r="6" spans="1:8" ht="7.5" customHeight="1">
      <c r="A6" s="2"/>
      <c r="B6" s="2"/>
      <c r="C6" s="2"/>
      <c r="D6" s="67"/>
      <c r="E6" s="50"/>
      <c r="F6" s="50"/>
      <c r="G6" s="78"/>
      <c r="H6" s="50"/>
    </row>
    <row r="7" spans="1:8" ht="18.75" customHeight="1">
      <c r="A7" s="108" t="s">
        <v>211</v>
      </c>
      <c r="B7" s="108"/>
      <c r="C7" s="108"/>
      <c r="D7" s="67"/>
      <c r="E7" s="33" t="s">
        <v>155</v>
      </c>
      <c r="F7" s="33"/>
      <c r="G7" s="104" t="s">
        <v>212</v>
      </c>
      <c r="H7" s="65"/>
    </row>
    <row r="8" spans="1:8" ht="12.75">
      <c r="A8" s="114" t="s">
        <v>208</v>
      </c>
      <c r="B8" s="114"/>
      <c r="C8" s="114"/>
      <c r="D8" s="67"/>
      <c r="E8" s="83" t="s">
        <v>161</v>
      </c>
      <c r="F8" s="103" t="s">
        <v>206</v>
      </c>
      <c r="G8" s="83" t="s">
        <v>207</v>
      </c>
      <c r="H8" s="65"/>
    </row>
    <row r="9" spans="5:8" ht="12.75">
      <c r="E9" s="65"/>
      <c r="F9" s="65"/>
      <c r="G9" s="85" t="s">
        <v>154</v>
      </c>
      <c r="H9" s="65"/>
    </row>
    <row r="10" spans="1:7" ht="12.75">
      <c r="A10" s="1"/>
      <c r="B10" s="109" t="s">
        <v>163</v>
      </c>
      <c r="C10" s="110"/>
      <c r="D10" s="110"/>
      <c r="E10" s="110"/>
      <c r="F10" s="110"/>
      <c r="G10" s="110"/>
    </row>
    <row r="11" spans="2:7" s="54" customFormat="1" ht="12.75">
      <c r="B11" s="111" t="s">
        <v>216</v>
      </c>
      <c r="C11" s="112"/>
      <c r="D11" s="112"/>
      <c r="E11" s="112"/>
      <c r="F11" s="112"/>
      <c r="G11" s="113"/>
    </row>
    <row r="12" spans="1:8" ht="12.75">
      <c r="A12" s="36" t="s">
        <v>6</v>
      </c>
      <c r="B12" s="37"/>
      <c r="C12" s="38" t="s">
        <v>8</v>
      </c>
      <c r="D12" s="69" t="s">
        <v>84</v>
      </c>
      <c r="E12" s="36" t="s">
        <v>89</v>
      </c>
      <c r="F12" s="38" t="s">
        <v>86</v>
      </c>
      <c r="G12" s="92" t="s">
        <v>112</v>
      </c>
      <c r="H12" s="88"/>
    </row>
    <row r="13" spans="1:8" ht="12.75">
      <c r="A13" s="39" t="s">
        <v>7</v>
      </c>
      <c r="B13" s="39" t="s">
        <v>123</v>
      </c>
      <c r="C13" s="40" t="s">
        <v>9</v>
      </c>
      <c r="D13" s="70" t="s">
        <v>120</v>
      </c>
      <c r="E13" s="39" t="s">
        <v>87</v>
      </c>
      <c r="F13" s="40" t="s">
        <v>87</v>
      </c>
      <c r="G13" s="93" t="s">
        <v>90</v>
      </c>
      <c r="H13" s="89"/>
    </row>
    <row r="14" spans="1:8" ht="12.75">
      <c r="A14" s="41"/>
      <c r="B14" s="41" t="s">
        <v>124</v>
      </c>
      <c r="C14" s="42" t="s">
        <v>125</v>
      </c>
      <c r="D14" s="71" t="s">
        <v>85</v>
      </c>
      <c r="E14" s="41" t="s">
        <v>88</v>
      </c>
      <c r="F14" s="42" t="s">
        <v>88</v>
      </c>
      <c r="G14" s="79" t="s">
        <v>88</v>
      </c>
      <c r="H14" s="89"/>
    </row>
    <row r="15" spans="1:8" ht="15">
      <c r="A15" s="3"/>
      <c r="B15" s="20" t="s">
        <v>10</v>
      </c>
      <c r="C15" s="15"/>
      <c r="D15" s="72"/>
      <c r="E15" s="2"/>
      <c r="F15" s="2"/>
      <c r="G15" s="91"/>
      <c r="H15" s="2"/>
    </row>
    <row r="16" spans="1:8" ht="12.75">
      <c r="A16" s="5">
        <v>1</v>
      </c>
      <c r="B16" s="5" t="s">
        <v>155</v>
      </c>
      <c r="C16" s="6">
        <v>1</v>
      </c>
      <c r="D16" s="52">
        <v>19360</v>
      </c>
      <c r="E16" s="5"/>
      <c r="F16" s="7">
        <f>D16*20%</f>
        <v>3872</v>
      </c>
      <c r="G16" s="52">
        <f>C16*(D16+E16+F16)</f>
        <v>23232</v>
      </c>
      <c r="H16" s="15"/>
    </row>
    <row r="17" spans="1:8" ht="12.75">
      <c r="A17" s="5">
        <v>2</v>
      </c>
      <c r="B17" s="5" t="s">
        <v>158</v>
      </c>
      <c r="C17" s="6">
        <v>1</v>
      </c>
      <c r="D17" s="52">
        <v>17424</v>
      </c>
      <c r="E17" s="5"/>
      <c r="F17" s="7">
        <f>D17*30%</f>
        <v>5227.2</v>
      </c>
      <c r="G17" s="52">
        <f aca="true" t="shared" si="0" ref="G17:G33">C17*(D17+E17+F17)</f>
        <v>22651.2</v>
      </c>
      <c r="H17" s="15"/>
    </row>
    <row r="18" spans="1:8" ht="12.75">
      <c r="A18" s="5">
        <v>4</v>
      </c>
      <c r="B18" s="5" t="s">
        <v>166</v>
      </c>
      <c r="C18" s="7">
        <v>1</v>
      </c>
      <c r="D18" s="52">
        <v>4379</v>
      </c>
      <c r="E18" s="5"/>
      <c r="F18" s="7"/>
      <c r="G18" s="52">
        <f t="shared" si="0"/>
        <v>4379</v>
      </c>
      <c r="H18" s="15"/>
    </row>
    <row r="19" spans="1:8" ht="12.75">
      <c r="A19" s="5">
        <v>5</v>
      </c>
      <c r="B19" s="52" t="s">
        <v>187</v>
      </c>
      <c r="C19" s="53">
        <v>1</v>
      </c>
      <c r="D19" s="52">
        <v>6918</v>
      </c>
      <c r="E19" s="52"/>
      <c r="F19" s="53">
        <f>D19*30%</f>
        <v>2075.4</v>
      </c>
      <c r="G19" s="52">
        <f t="shared" si="0"/>
        <v>8993.4</v>
      </c>
      <c r="H19" s="15"/>
    </row>
    <row r="20" spans="1:8" ht="12.75">
      <c r="A20" s="5">
        <v>6</v>
      </c>
      <c r="B20" s="52" t="s">
        <v>11</v>
      </c>
      <c r="C20" s="53">
        <v>1</v>
      </c>
      <c r="D20" s="52">
        <v>4859</v>
      </c>
      <c r="E20" s="52"/>
      <c r="F20" s="53"/>
      <c r="G20" s="52">
        <f t="shared" si="0"/>
        <v>4859</v>
      </c>
      <c r="H20" s="15"/>
    </row>
    <row r="21" spans="1:8" ht="12.75">
      <c r="A21" s="5">
        <v>7</v>
      </c>
      <c r="B21" s="52" t="s">
        <v>12</v>
      </c>
      <c r="C21" s="53">
        <v>1</v>
      </c>
      <c r="D21" s="52">
        <v>5260</v>
      </c>
      <c r="E21" s="52"/>
      <c r="F21" s="53"/>
      <c r="G21" s="52">
        <f t="shared" si="0"/>
        <v>5260</v>
      </c>
      <c r="H21" s="15"/>
    </row>
    <row r="22" spans="1:8" ht="12.75">
      <c r="A22" s="5">
        <v>8</v>
      </c>
      <c r="B22" s="52" t="s">
        <v>13</v>
      </c>
      <c r="C22" s="53">
        <v>0.5</v>
      </c>
      <c r="D22" s="52">
        <v>4859</v>
      </c>
      <c r="E22" s="52"/>
      <c r="F22" s="53"/>
      <c r="G22" s="52">
        <f t="shared" si="0"/>
        <v>2429.5</v>
      </c>
      <c r="H22" s="15"/>
    </row>
    <row r="23" spans="1:8" ht="12.75">
      <c r="A23" s="5">
        <v>9</v>
      </c>
      <c r="B23" s="52" t="s">
        <v>118</v>
      </c>
      <c r="C23" s="53">
        <v>0.25</v>
      </c>
      <c r="D23" s="52">
        <v>4379</v>
      </c>
      <c r="E23" s="52"/>
      <c r="F23" s="53"/>
      <c r="G23" s="52">
        <f t="shared" si="0"/>
        <v>1094.75</v>
      </c>
      <c r="H23" s="15"/>
    </row>
    <row r="24" spans="1:8" ht="12.75">
      <c r="A24" s="5">
        <v>10</v>
      </c>
      <c r="B24" s="52" t="s">
        <v>133</v>
      </c>
      <c r="C24" s="53">
        <v>0.5</v>
      </c>
      <c r="D24" s="52">
        <v>4859</v>
      </c>
      <c r="E24" s="52"/>
      <c r="F24" s="53"/>
      <c r="G24" s="52">
        <f>C24*(D24+E24+F24)</f>
        <v>2429.5</v>
      </c>
      <c r="H24" s="15"/>
    </row>
    <row r="25" spans="1:8" ht="12.75">
      <c r="A25" s="5">
        <v>11</v>
      </c>
      <c r="B25" s="52" t="s">
        <v>14</v>
      </c>
      <c r="C25" s="53">
        <v>1</v>
      </c>
      <c r="D25" s="52">
        <v>4112</v>
      </c>
      <c r="E25" s="52"/>
      <c r="F25" s="53"/>
      <c r="G25" s="52">
        <f t="shared" si="0"/>
        <v>4112</v>
      </c>
      <c r="H25" s="15"/>
    </row>
    <row r="26" spans="1:8" ht="12.75">
      <c r="A26" s="5">
        <v>12</v>
      </c>
      <c r="B26" s="52" t="s">
        <v>15</v>
      </c>
      <c r="C26" s="53">
        <v>1</v>
      </c>
      <c r="D26" s="52">
        <v>3872</v>
      </c>
      <c r="E26" s="52"/>
      <c r="F26" s="53"/>
      <c r="G26" s="52">
        <f t="shared" si="0"/>
        <v>3872</v>
      </c>
      <c r="H26" s="15"/>
    </row>
    <row r="27" spans="1:8" ht="12.75">
      <c r="A27" s="5">
        <v>13</v>
      </c>
      <c r="B27" s="52" t="s">
        <v>213</v>
      </c>
      <c r="C27" s="53">
        <v>1</v>
      </c>
      <c r="D27" s="52">
        <v>4859</v>
      </c>
      <c r="E27" s="52"/>
      <c r="F27" s="53"/>
      <c r="G27" s="52">
        <f t="shared" si="0"/>
        <v>4859</v>
      </c>
      <c r="H27" s="15"/>
    </row>
    <row r="28" spans="1:8" ht="12.75">
      <c r="A28" s="5">
        <v>14</v>
      </c>
      <c r="B28" s="52" t="s">
        <v>214</v>
      </c>
      <c r="C28" s="53">
        <v>1</v>
      </c>
      <c r="D28" s="52">
        <v>4619</v>
      </c>
      <c r="E28" s="52"/>
      <c r="F28" s="53"/>
      <c r="G28" s="52">
        <f t="shared" si="0"/>
        <v>4619</v>
      </c>
      <c r="H28" s="15"/>
    </row>
    <row r="29" spans="1:8" ht="12.75">
      <c r="A29" s="124">
        <v>15.2692307692308</v>
      </c>
      <c r="B29" s="52" t="s">
        <v>230</v>
      </c>
      <c r="C29" s="53">
        <v>1</v>
      </c>
      <c r="D29" s="52">
        <v>4859</v>
      </c>
      <c r="E29" s="52"/>
      <c r="F29" s="53"/>
      <c r="G29" s="52">
        <f t="shared" si="0"/>
        <v>4859</v>
      </c>
      <c r="H29" s="15"/>
    </row>
    <row r="30" spans="1:8" ht="15">
      <c r="A30" s="124">
        <v>16.3296703296704</v>
      </c>
      <c r="B30" s="52" t="s">
        <v>22</v>
      </c>
      <c r="C30" s="53">
        <v>1</v>
      </c>
      <c r="D30" s="105">
        <v>4112</v>
      </c>
      <c r="E30" s="52"/>
      <c r="F30" s="53">
        <f>D30*30%</f>
        <v>1233.6</v>
      </c>
      <c r="G30" s="52">
        <f t="shared" si="0"/>
        <v>5345.6</v>
      </c>
      <c r="H30" s="15"/>
    </row>
    <row r="31" spans="1:8" ht="12.75">
      <c r="A31" s="124">
        <v>17.3901098901099</v>
      </c>
      <c r="B31" s="52" t="s">
        <v>147</v>
      </c>
      <c r="C31" s="53">
        <v>1</v>
      </c>
      <c r="D31" s="52">
        <v>4859</v>
      </c>
      <c r="E31" s="52"/>
      <c r="F31" s="53"/>
      <c r="G31" s="52">
        <f t="shared" si="0"/>
        <v>4859</v>
      </c>
      <c r="H31" s="15"/>
    </row>
    <row r="32" spans="1:8" ht="12.75">
      <c r="A32" s="124">
        <v>18.4505494505495</v>
      </c>
      <c r="B32" s="52" t="s">
        <v>174</v>
      </c>
      <c r="C32" s="53">
        <v>1</v>
      </c>
      <c r="D32" s="52">
        <v>4112</v>
      </c>
      <c r="E32" s="52"/>
      <c r="F32" s="53"/>
      <c r="G32" s="52">
        <f t="shared" si="0"/>
        <v>4112</v>
      </c>
      <c r="H32" s="15"/>
    </row>
    <row r="33" spans="1:8" ht="12.75">
      <c r="A33" s="124">
        <v>19</v>
      </c>
      <c r="B33" s="52" t="s">
        <v>215</v>
      </c>
      <c r="C33" s="53">
        <v>0.5</v>
      </c>
      <c r="D33" s="52">
        <v>4619</v>
      </c>
      <c r="E33" s="52"/>
      <c r="F33" s="53"/>
      <c r="G33" s="52">
        <f t="shared" si="0"/>
        <v>2309.5</v>
      </c>
      <c r="H33" s="15"/>
    </row>
    <row r="34" spans="1:8" ht="12.75">
      <c r="A34" s="124"/>
      <c r="B34" s="5" t="s">
        <v>91</v>
      </c>
      <c r="C34" s="18">
        <f>C16+C17+C18+C19+C20+C21+C22+C23+C24+C25+C26+C27+C28+C30+C31+C32+C33+C29</f>
        <v>15.75</v>
      </c>
      <c r="D34" s="52"/>
      <c r="E34" s="5"/>
      <c r="F34" s="8"/>
      <c r="G34" s="60">
        <f>G16+G17+G18+G19+G20+G21+G22+G23+G24+G25+G26+G27+G28+G30+G31+G32+G33+G29</f>
        <v>114275.45000000001</v>
      </c>
      <c r="H34" s="19"/>
    </row>
    <row r="35" spans="1:8" ht="19.5" customHeight="1">
      <c r="A35" s="15"/>
      <c r="B35" s="19" t="s">
        <v>113</v>
      </c>
      <c r="C35" s="19"/>
      <c r="D35" s="17"/>
      <c r="E35" s="15"/>
      <c r="F35" s="15"/>
      <c r="G35" s="17"/>
      <c r="H35" s="15"/>
    </row>
    <row r="36" spans="1:8" ht="12.75">
      <c r="A36" s="5">
        <v>1</v>
      </c>
      <c r="B36" s="5" t="s">
        <v>16</v>
      </c>
      <c r="C36" s="5">
        <v>1</v>
      </c>
      <c r="D36" s="52">
        <v>17424</v>
      </c>
      <c r="E36" s="5"/>
      <c r="F36" s="7"/>
      <c r="G36" s="52">
        <f>C36*(D36+E36+F36)</f>
        <v>17424</v>
      </c>
      <c r="H36" s="15"/>
    </row>
    <row r="37" spans="1:8" ht="12.75">
      <c r="A37" s="5">
        <v>2</v>
      </c>
      <c r="B37" s="5" t="s">
        <v>156</v>
      </c>
      <c r="C37" s="7">
        <v>1</v>
      </c>
      <c r="D37" s="52">
        <v>15682</v>
      </c>
      <c r="E37" s="5"/>
      <c r="F37" s="7"/>
      <c r="G37" s="52">
        <f>C37*(D37+E37+F37)</f>
        <v>15682</v>
      </c>
      <c r="H37" s="15"/>
    </row>
    <row r="38" spans="1:8" ht="12.75">
      <c r="A38" s="5">
        <v>3</v>
      </c>
      <c r="B38" s="5" t="s">
        <v>17</v>
      </c>
      <c r="C38" s="7">
        <v>2</v>
      </c>
      <c r="D38" s="52">
        <v>4859</v>
      </c>
      <c r="E38" s="5"/>
      <c r="F38" s="7"/>
      <c r="G38" s="52">
        <f>C38*(D38+E38+F38)</f>
        <v>9718</v>
      </c>
      <c r="H38" s="15"/>
    </row>
    <row r="39" spans="1:8" ht="12.75">
      <c r="A39" s="5">
        <v>4</v>
      </c>
      <c r="B39" s="5" t="s">
        <v>217</v>
      </c>
      <c r="C39" s="7">
        <v>2</v>
      </c>
      <c r="D39" s="52">
        <v>4619</v>
      </c>
      <c r="E39" s="5"/>
      <c r="F39" s="7"/>
      <c r="G39" s="52">
        <f>C39*(D39+E39+F39)</f>
        <v>9238</v>
      </c>
      <c r="H39" s="15"/>
    </row>
    <row r="40" spans="1:8" ht="12.75">
      <c r="A40" s="5">
        <v>5</v>
      </c>
      <c r="B40" s="5" t="s">
        <v>165</v>
      </c>
      <c r="C40" s="7">
        <v>2</v>
      </c>
      <c r="D40" s="52">
        <v>4379</v>
      </c>
      <c r="E40" s="5"/>
      <c r="F40" s="7"/>
      <c r="G40" s="52">
        <f>C40*(D40+E40+F40)</f>
        <v>8758</v>
      </c>
      <c r="H40" s="15"/>
    </row>
    <row r="41" spans="1:8" ht="12.75">
      <c r="A41" s="5"/>
      <c r="B41" s="5" t="s">
        <v>92</v>
      </c>
      <c r="C41" s="8">
        <f>C36+C37+C38+C39+C40</f>
        <v>8</v>
      </c>
      <c r="D41" s="52"/>
      <c r="E41" s="5"/>
      <c r="F41" s="7"/>
      <c r="G41" s="60">
        <f>G36+G37+G38+G39+G40</f>
        <v>60820</v>
      </c>
      <c r="H41" s="19"/>
    </row>
    <row r="42" spans="1:8" ht="12.75">
      <c r="A42" s="15"/>
      <c r="B42" s="15"/>
      <c r="C42" s="19"/>
      <c r="D42" s="17"/>
      <c r="E42" s="15"/>
      <c r="F42" s="15"/>
      <c r="G42" s="51"/>
      <c r="H42" s="19"/>
    </row>
    <row r="43" spans="1:8" ht="12.75">
      <c r="A43" s="15"/>
      <c r="B43" s="26" t="s">
        <v>114</v>
      </c>
      <c r="C43" s="19"/>
      <c r="D43" s="17"/>
      <c r="E43" s="15"/>
      <c r="F43" s="15"/>
      <c r="G43" s="51"/>
      <c r="H43" s="19"/>
    </row>
    <row r="44" spans="1:8" ht="12.75">
      <c r="A44" s="5">
        <v>1</v>
      </c>
      <c r="B44" s="44" t="s">
        <v>146</v>
      </c>
      <c r="C44" s="52">
        <v>1</v>
      </c>
      <c r="D44" s="52">
        <v>7576.25</v>
      </c>
      <c r="E44" s="5"/>
      <c r="F44" s="80">
        <f>D44*30%</f>
        <v>2272.875</v>
      </c>
      <c r="G44" s="56">
        <f aca="true" t="shared" si="1" ref="G44:G63">C44*(D44+E44+F44)</f>
        <v>9849.125</v>
      </c>
      <c r="H44" s="15"/>
    </row>
    <row r="45" spans="1:8" ht="12.75">
      <c r="A45" s="5">
        <v>2</v>
      </c>
      <c r="B45" s="44" t="s">
        <v>27</v>
      </c>
      <c r="C45" s="52">
        <v>1</v>
      </c>
      <c r="D45" s="52">
        <v>6061</v>
      </c>
      <c r="E45" s="5"/>
      <c r="F45" s="53">
        <f>D45*30%</f>
        <v>1818.3</v>
      </c>
      <c r="G45" s="56">
        <f t="shared" si="1"/>
        <v>7879.3</v>
      </c>
      <c r="H45" s="15"/>
    </row>
    <row r="46" spans="1:8" s="54" customFormat="1" ht="12.75">
      <c r="A46" s="52">
        <v>3</v>
      </c>
      <c r="B46" s="55" t="s">
        <v>151</v>
      </c>
      <c r="C46" s="52">
        <v>1</v>
      </c>
      <c r="D46" s="52">
        <v>4859</v>
      </c>
      <c r="E46" s="52"/>
      <c r="F46" s="53">
        <f>D46*10%</f>
        <v>485.90000000000003</v>
      </c>
      <c r="G46" s="52">
        <f t="shared" si="1"/>
        <v>5344.9</v>
      </c>
      <c r="H46" s="17"/>
    </row>
    <row r="47" spans="1:8" s="54" customFormat="1" ht="12.75">
      <c r="A47" s="5">
        <v>4</v>
      </c>
      <c r="B47" s="55" t="s">
        <v>33</v>
      </c>
      <c r="C47" s="52">
        <v>1</v>
      </c>
      <c r="D47" s="52">
        <v>6061</v>
      </c>
      <c r="E47" s="52"/>
      <c r="F47" s="53">
        <f>D47*30%</f>
        <v>1818.3</v>
      </c>
      <c r="G47" s="52">
        <f t="shared" si="1"/>
        <v>7879.3</v>
      </c>
      <c r="H47" s="17"/>
    </row>
    <row r="48" spans="1:8" s="54" customFormat="1" ht="12.75">
      <c r="A48" s="5">
        <v>5</v>
      </c>
      <c r="B48" s="52" t="s">
        <v>29</v>
      </c>
      <c r="C48" s="53">
        <v>0.5</v>
      </c>
      <c r="D48" s="52">
        <v>3030.5</v>
      </c>
      <c r="E48" s="52"/>
      <c r="F48" s="53">
        <f>D48*30%</f>
        <v>909.15</v>
      </c>
      <c r="G48" s="52">
        <f>D48+F48</f>
        <v>3939.65</v>
      </c>
      <c r="H48" s="17"/>
    </row>
    <row r="49" spans="1:8" s="54" customFormat="1" ht="12.75">
      <c r="A49" s="52">
        <v>6</v>
      </c>
      <c r="B49" s="52" t="s">
        <v>134</v>
      </c>
      <c r="C49" s="53">
        <v>1.25</v>
      </c>
      <c r="D49" s="52">
        <v>6061</v>
      </c>
      <c r="E49" s="52"/>
      <c r="F49" s="53">
        <f>D49*30%</f>
        <v>1818.3</v>
      </c>
      <c r="G49" s="56">
        <f t="shared" si="1"/>
        <v>9849.125</v>
      </c>
      <c r="H49" s="17"/>
    </row>
    <row r="50" spans="1:8" s="54" customFormat="1" ht="12.75">
      <c r="A50" s="5">
        <v>7</v>
      </c>
      <c r="B50" s="52" t="s">
        <v>30</v>
      </c>
      <c r="C50" s="53">
        <v>2</v>
      </c>
      <c r="D50" s="52">
        <v>5260</v>
      </c>
      <c r="E50" s="52"/>
      <c r="F50" s="53">
        <f>D50*20%</f>
        <v>1052</v>
      </c>
      <c r="G50" s="52">
        <f t="shared" si="1"/>
        <v>12624</v>
      </c>
      <c r="H50" s="17"/>
    </row>
    <row r="51" spans="1:8" s="54" customFormat="1" ht="12.75">
      <c r="A51" s="5">
        <v>8</v>
      </c>
      <c r="B51" s="55" t="s">
        <v>148</v>
      </c>
      <c r="C51" s="53">
        <v>0.5</v>
      </c>
      <c r="D51" s="52">
        <v>5260</v>
      </c>
      <c r="E51" s="52"/>
      <c r="F51" s="80">
        <v>131.5</v>
      </c>
      <c r="G51" s="56">
        <v>2893</v>
      </c>
      <c r="H51" s="17"/>
    </row>
    <row r="52" spans="1:8" s="54" customFormat="1" ht="12.75">
      <c r="A52" s="52">
        <v>9</v>
      </c>
      <c r="B52" s="52" t="s">
        <v>135</v>
      </c>
      <c r="C52" s="53">
        <v>1</v>
      </c>
      <c r="D52" s="52">
        <v>6061</v>
      </c>
      <c r="E52" s="52"/>
      <c r="F52" s="53">
        <f>D52*30%</f>
        <v>1818.3</v>
      </c>
      <c r="G52" s="52">
        <f t="shared" si="1"/>
        <v>7879.3</v>
      </c>
      <c r="H52" s="17"/>
    </row>
    <row r="53" spans="1:8" s="54" customFormat="1" ht="12.75">
      <c r="A53" s="5">
        <v>10</v>
      </c>
      <c r="B53" s="52" t="s">
        <v>167</v>
      </c>
      <c r="C53" s="52">
        <v>0.75</v>
      </c>
      <c r="D53" s="52">
        <v>4845.75</v>
      </c>
      <c r="E53" s="60"/>
      <c r="F53" s="80">
        <f>D53*30%</f>
        <v>1453.725</v>
      </c>
      <c r="G53" s="56">
        <f>(D53+E53+F53)</f>
        <v>6299.475</v>
      </c>
      <c r="H53" s="17"/>
    </row>
    <row r="54" spans="1:8" s="54" customFormat="1" ht="12.75">
      <c r="A54" s="5">
        <v>11</v>
      </c>
      <c r="B54" s="52" t="s">
        <v>136</v>
      </c>
      <c r="C54" s="52">
        <v>0.25</v>
      </c>
      <c r="D54" s="52">
        <v>1315</v>
      </c>
      <c r="E54" s="60"/>
      <c r="F54" s="80">
        <f>D54*30%</f>
        <v>394.5</v>
      </c>
      <c r="G54" s="56">
        <f>(D54+E54+F54)</f>
        <v>1709.5</v>
      </c>
      <c r="H54" s="17"/>
    </row>
    <row r="55" spans="1:8" s="54" customFormat="1" ht="12.75">
      <c r="A55" s="52">
        <v>12</v>
      </c>
      <c r="B55" s="52" t="s">
        <v>137</v>
      </c>
      <c r="C55" s="52">
        <v>0.5</v>
      </c>
      <c r="D55" s="52">
        <v>3030.5</v>
      </c>
      <c r="E55" s="60"/>
      <c r="F55" s="53">
        <f>D55*30%</f>
        <v>909.15</v>
      </c>
      <c r="G55" s="56">
        <f>(D55+E55+F55)</f>
        <v>3939.65</v>
      </c>
      <c r="H55" s="17"/>
    </row>
    <row r="56" spans="1:8" s="54" customFormat="1" ht="12.75">
      <c r="A56" s="5">
        <v>13</v>
      </c>
      <c r="B56" s="52" t="s">
        <v>138</v>
      </c>
      <c r="C56" s="53">
        <v>1</v>
      </c>
      <c r="D56" s="52">
        <v>6061</v>
      </c>
      <c r="E56" s="52"/>
      <c r="F56" s="53">
        <f>D56*30%</f>
        <v>1818.3</v>
      </c>
      <c r="G56" s="52">
        <f t="shared" si="1"/>
        <v>7879.3</v>
      </c>
      <c r="H56" s="17"/>
    </row>
    <row r="57" spans="1:8" s="54" customFormat="1" ht="12.75">
      <c r="A57" s="5">
        <v>14</v>
      </c>
      <c r="B57" s="52" t="s">
        <v>144</v>
      </c>
      <c r="C57" s="53">
        <v>1</v>
      </c>
      <c r="D57" s="52">
        <v>6061</v>
      </c>
      <c r="E57" s="52"/>
      <c r="F57" s="53">
        <v>1212.2</v>
      </c>
      <c r="G57" s="56">
        <v>7273.2</v>
      </c>
      <c r="H57" s="17"/>
    </row>
    <row r="58" spans="1:8" s="54" customFormat="1" ht="12.75">
      <c r="A58" s="52">
        <v>15</v>
      </c>
      <c r="B58" s="52" t="s">
        <v>145</v>
      </c>
      <c r="C58" s="53">
        <v>1</v>
      </c>
      <c r="D58" s="52">
        <v>6061</v>
      </c>
      <c r="E58" s="52"/>
      <c r="F58" s="80">
        <f>D58*30%</f>
        <v>1818.3</v>
      </c>
      <c r="G58" s="56">
        <f>(D58+E58+F58)</f>
        <v>7879.3</v>
      </c>
      <c r="H58" s="17"/>
    </row>
    <row r="59" spans="1:8" s="54" customFormat="1" ht="12.75">
      <c r="A59" s="5">
        <v>16</v>
      </c>
      <c r="B59" s="55" t="s">
        <v>190</v>
      </c>
      <c r="C59" s="52">
        <v>1</v>
      </c>
      <c r="D59" s="52">
        <v>5080.9</v>
      </c>
      <c r="E59" s="52"/>
      <c r="F59" s="53">
        <f>D59*30%</f>
        <v>1524.2699999999998</v>
      </c>
      <c r="G59" s="52">
        <f t="shared" si="1"/>
        <v>6605.169999999999</v>
      </c>
      <c r="H59" s="17"/>
    </row>
    <row r="60" spans="1:8" s="54" customFormat="1" ht="12.75">
      <c r="A60" s="5">
        <v>17</v>
      </c>
      <c r="B60" s="55" t="s">
        <v>189</v>
      </c>
      <c r="C60" s="52">
        <v>8</v>
      </c>
      <c r="D60" s="52">
        <v>4619</v>
      </c>
      <c r="E60" s="52"/>
      <c r="F60" s="80">
        <v>1385.7</v>
      </c>
      <c r="G60" s="52">
        <v>47575.7</v>
      </c>
      <c r="H60" s="86"/>
    </row>
    <row r="61" spans="1:8" s="54" customFormat="1" ht="12.75">
      <c r="A61" s="52">
        <v>18</v>
      </c>
      <c r="B61" s="55" t="s">
        <v>189</v>
      </c>
      <c r="C61" s="52">
        <v>4</v>
      </c>
      <c r="D61" s="52">
        <v>3872</v>
      </c>
      <c r="E61" s="52"/>
      <c r="F61" s="80">
        <v>774.4</v>
      </c>
      <c r="G61" s="52">
        <v>18198.4</v>
      </c>
      <c r="H61" s="86"/>
    </row>
    <row r="62" spans="1:8" s="54" customFormat="1" ht="12.75">
      <c r="A62" s="5">
        <v>19</v>
      </c>
      <c r="B62" s="55" t="s">
        <v>189</v>
      </c>
      <c r="C62" s="52">
        <v>1</v>
      </c>
      <c r="D62" s="52">
        <v>4112</v>
      </c>
      <c r="E62" s="52"/>
      <c r="F62" s="80">
        <f>D62*10%</f>
        <v>411.20000000000005</v>
      </c>
      <c r="G62" s="56">
        <f>(D62+E62+F62)</f>
        <v>4523.2</v>
      </c>
      <c r="H62" s="86"/>
    </row>
    <row r="63" spans="1:8" s="54" customFormat="1" ht="12.75">
      <c r="A63" s="5">
        <v>20</v>
      </c>
      <c r="B63" s="55" t="s">
        <v>191</v>
      </c>
      <c r="C63" s="52">
        <v>5</v>
      </c>
      <c r="D63" s="52">
        <v>3151</v>
      </c>
      <c r="E63" s="52"/>
      <c r="F63" s="53"/>
      <c r="G63" s="52">
        <f t="shared" si="1"/>
        <v>15755</v>
      </c>
      <c r="H63" s="17"/>
    </row>
    <row r="64" spans="1:8" ht="12.75">
      <c r="A64" s="5"/>
      <c r="B64" s="5" t="s">
        <v>92</v>
      </c>
      <c r="C64" s="18">
        <f>C44+C45+C46+C47+C48+C49+C50+C51+C52+C53+C54+C55+C56+C57+C58+C59+C60+C61+C62+C63</f>
        <v>32.75</v>
      </c>
      <c r="D64" s="52"/>
      <c r="E64" s="5"/>
      <c r="F64" s="7"/>
      <c r="G64" s="59">
        <f>SUM(G44:G63)</f>
        <v>195775.595</v>
      </c>
      <c r="H64" s="27"/>
    </row>
    <row r="65" spans="1:8" ht="12.75">
      <c r="A65" s="15"/>
      <c r="B65" s="15"/>
      <c r="C65" s="19"/>
      <c r="D65" s="17"/>
      <c r="E65" s="15"/>
      <c r="F65" s="15"/>
      <c r="G65" s="51"/>
      <c r="H65" s="19"/>
    </row>
    <row r="66" spans="1:8" ht="12.75">
      <c r="A66" s="12"/>
      <c r="B66" s="16" t="s">
        <v>79</v>
      </c>
      <c r="C66" s="12"/>
      <c r="D66" s="17"/>
      <c r="E66" s="15"/>
      <c r="F66" s="15"/>
      <c r="G66" s="17"/>
      <c r="H66" s="15"/>
    </row>
    <row r="67" spans="1:8" ht="12.75">
      <c r="A67" s="5">
        <v>1</v>
      </c>
      <c r="B67" s="52" t="s">
        <v>23</v>
      </c>
      <c r="C67" s="7">
        <v>0.25</v>
      </c>
      <c r="D67" s="52">
        <v>968</v>
      </c>
      <c r="E67" s="5"/>
      <c r="F67" s="7">
        <f>D67*30%</f>
        <v>290.4</v>
      </c>
      <c r="G67" s="56">
        <f>(D67+F67)</f>
        <v>1258.4</v>
      </c>
      <c r="H67" s="87"/>
    </row>
    <row r="68" spans="1:8" ht="12.75">
      <c r="A68" s="5">
        <v>2</v>
      </c>
      <c r="B68" s="5" t="s">
        <v>18</v>
      </c>
      <c r="C68" s="7">
        <v>1</v>
      </c>
      <c r="D68" s="52">
        <v>4619</v>
      </c>
      <c r="E68" s="5"/>
      <c r="F68" s="7">
        <f>D68*30%</f>
        <v>1385.7</v>
      </c>
      <c r="G68" s="56">
        <f>D68+F68</f>
        <v>6004.7</v>
      </c>
      <c r="H68" s="87"/>
    </row>
    <row r="69" spans="1:8" ht="12.75">
      <c r="A69" s="5">
        <v>3</v>
      </c>
      <c r="B69" s="5" t="s">
        <v>18</v>
      </c>
      <c r="C69" s="7">
        <v>1.25</v>
      </c>
      <c r="D69" s="52">
        <v>3872</v>
      </c>
      <c r="E69" s="5"/>
      <c r="F69" s="90"/>
      <c r="G69" s="56">
        <v>4840</v>
      </c>
      <c r="H69" s="87"/>
    </row>
    <row r="70" spans="1:8" ht="12.75">
      <c r="A70" s="5">
        <v>4</v>
      </c>
      <c r="B70" s="5" t="s">
        <v>19</v>
      </c>
      <c r="C70" s="7">
        <v>1</v>
      </c>
      <c r="D70" s="52">
        <v>3391</v>
      </c>
      <c r="E70" s="5"/>
      <c r="F70" s="7"/>
      <c r="G70" s="56">
        <f>D70*C70</f>
        <v>3391</v>
      </c>
      <c r="H70" s="15"/>
    </row>
    <row r="71" spans="1:8" ht="12.75">
      <c r="A71" s="5"/>
      <c r="B71" s="18" t="s">
        <v>20</v>
      </c>
      <c r="C71" s="8">
        <f>C67+C68+C70+C69</f>
        <v>3.5</v>
      </c>
      <c r="D71" s="52"/>
      <c r="E71" s="5"/>
      <c r="F71" s="7"/>
      <c r="G71" s="59">
        <f>G67+G68+G70+G69</f>
        <v>15494.1</v>
      </c>
      <c r="H71" s="27"/>
    </row>
    <row r="72" spans="1:8" ht="12.75">
      <c r="A72" s="15"/>
      <c r="B72" s="19"/>
      <c r="C72" s="19"/>
      <c r="D72" s="17"/>
      <c r="E72" s="15"/>
      <c r="F72" s="15"/>
      <c r="G72" s="17"/>
      <c r="H72" s="15"/>
    </row>
    <row r="73" spans="1:8" ht="12.75">
      <c r="A73" s="15"/>
      <c r="B73" s="20" t="s">
        <v>80</v>
      </c>
      <c r="C73" s="15"/>
      <c r="D73" s="17"/>
      <c r="E73" s="15"/>
      <c r="F73" s="15"/>
      <c r="G73" s="17"/>
      <c r="H73" s="15"/>
    </row>
    <row r="74" spans="1:8" ht="12.75">
      <c r="A74" s="5">
        <v>1</v>
      </c>
      <c r="B74" s="5" t="s">
        <v>25</v>
      </c>
      <c r="C74" s="7">
        <v>2</v>
      </c>
      <c r="D74" s="52">
        <v>6461</v>
      </c>
      <c r="E74" s="5"/>
      <c r="F74" s="7">
        <v>1938.3</v>
      </c>
      <c r="G74" s="56">
        <v>16798.6</v>
      </c>
      <c r="H74" s="15"/>
    </row>
    <row r="75" spans="1:8" ht="12.75">
      <c r="A75" s="5">
        <v>2</v>
      </c>
      <c r="B75" s="5" t="s">
        <v>26</v>
      </c>
      <c r="C75" s="7">
        <v>0.25</v>
      </c>
      <c r="D75" s="52">
        <v>1214.75</v>
      </c>
      <c r="E75" s="5"/>
      <c r="F75" s="7">
        <f>D75*20%</f>
        <v>242.95000000000002</v>
      </c>
      <c r="G75" s="56">
        <f>(D75+E75+F75)</f>
        <v>1457.7</v>
      </c>
      <c r="H75" s="15"/>
    </row>
    <row r="76" spans="1:8" ht="12.75">
      <c r="A76" s="5">
        <v>3</v>
      </c>
      <c r="B76" s="5" t="s">
        <v>188</v>
      </c>
      <c r="C76" s="7">
        <v>1</v>
      </c>
      <c r="D76" s="52">
        <v>4859</v>
      </c>
      <c r="E76" s="5"/>
      <c r="F76" s="90">
        <v>1457.7</v>
      </c>
      <c r="G76" s="56">
        <v>6316.7</v>
      </c>
      <c r="H76" s="15"/>
    </row>
    <row r="77" spans="1:8" ht="12.75">
      <c r="A77" s="5">
        <v>4</v>
      </c>
      <c r="B77" s="5" t="s">
        <v>188</v>
      </c>
      <c r="C77" s="7">
        <v>1</v>
      </c>
      <c r="D77" s="52">
        <v>4112</v>
      </c>
      <c r="E77" s="5"/>
      <c r="F77" s="90">
        <v>822.4</v>
      </c>
      <c r="G77" s="56">
        <v>4934.4</v>
      </c>
      <c r="H77" s="15"/>
    </row>
    <row r="78" spans="1:8" ht="12.75">
      <c r="A78" s="5">
        <v>5</v>
      </c>
      <c r="B78" s="55" t="s">
        <v>191</v>
      </c>
      <c r="C78" s="7">
        <v>1.5</v>
      </c>
      <c r="D78" s="52">
        <v>3151</v>
      </c>
      <c r="E78" s="5"/>
      <c r="F78" s="7"/>
      <c r="G78" s="52">
        <f>C78*(D78+E78+F78)</f>
        <v>4726.5</v>
      </c>
      <c r="H78" s="15"/>
    </row>
    <row r="79" spans="1:8" ht="12.75">
      <c r="A79" s="5"/>
      <c r="B79" s="5" t="s">
        <v>93</v>
      </c>
      <c r="C79" s="8">
        <f>C74+C75+C76+C78+C77</f>
        <v>5.75</v>
      </c>
      <c r="D79" s="52"/>
      <c r="E79" s="5"/>
      <c r="F79" s="7"/>
      <c r="G79" s="59">
        <f>G74+G75+G76+G78+G77</f>
        <v>34233.9</v>
      </c>
      <c r="H79" s="19"/>
    </row>
    <row r="80" spans="1:8" ht="12.75">
      <c r="A80" s="15"/>
      <c r="B80" s="10"/>
      <c r="C80" s="11"/>
      <c r="D80" s="17"/>
      <c r="E80" s="15"/>
      <c r="F80" s="15"/>
      <c r="G80" s="17"/>
      <c r="H80" s="15"/>
    </row>
    <row r="81" spans="1:8" ht="12.75">
      <c r="A81" s="15"/>
      <c r="B81" s="10" t="s">
        <v>94</v>
      </c>
      <c r="C81" s="15"/>
      <c r="D81" s="17"/>
      <c r="E81" s="15"/>
      <c r="F81" s="15"/>
      <c r="G81" s="17"/>
      <c r="H81" s="15"/>
    </row>
    <row r="82" spans="1:8" ht="12.75">
      <c r="A82" s="5">
        <v>1</v>
      </c>
      <c r="B82" s="5" t="s">
        <v>0</v>
      </c>
      <c r="C82" s="7">
        <v>1</v>
      </c>
      <c r="D82" s="52">
        <v>6970.15</v>
      </c>
      <c r="E82" s="5"/>
      <c r="F82" s="90">
        <f>D82*30%</f>
        <v>2091.0449999999996</v>
      </c>
      <c r="G82" s="56">
        <f>C82*(D82+E82+F82)</f>
        <v>9061.195</v>
      </c>
      <c r="H82" s="15"/>
    </row>
    <row r="83" spans="1:8" ht="12.75">
      <c r="A83" s="5">
        <v>2</v>
      </c>
      <c r="B83" s="55" t="s">
        <v>189</v>
      </c>
      <c r="C83" s="7">
        <v>1</v>
      </c>
      <c r="D83" s="52">
        <v>5035.85</v>
      </c>
      <c r="E83" s="5"/>
      <c r="F83" s="90">
        <f>D83*20%</f>
        <v>1007.1700000000001</v>
      </c>
      <c r="G83" s="56">
        <f>C83*(D83+E83+F83)</f>
        <v>6043.02</v>
      </c>
      <c r="H83" s="15"/>
    </row>
    <row r="84" spans="1:8" ht="12.75">
      <c r="A84" s="5">
        <v>3</v>
      </c>
      <c r="B84" s="55" t="s">
        <v>191</v>
      </c>
      <c r="C84" s="7">
        <v>1</v>
      </c>
      <c r="D84" s="52">
        <v>3623.65</v>
      </c>
      <c r="E84" s="5"/>
      <c r="F84" s="90"/>
      <c r="G84" s="56">
        <f>D84</f>
        <v>3623.65</v>
      </c>
      <c r="H84" s="15"/>
    </row>
    <row r="85" spans="1:8" ht="12.75">
      <c r="A85" s="5"/>
      <c r="B85" s="5" t="s">
        <v>95</v>
      </c>
      <c r="C85" s="8">
        <f>C82+C83+C84</f>
        <v>3</v>
      </c>
      <c r="D85" s="52"/>
      <c r="E85" s="5"/>
      <c r="F85" s="7"/>
      <c r="G85" s="59">
        <f>G82+G83+G84</f>
        <v>18727.865</v>
      </c>
      <c r="H85" s="19"/>
    </row>
    <row r="86" spans="1:8" ht="12.75">
      <c r="A86" s="15"/>
      <c r="B86" s="15"/>
      <c r="C86" s="19"/>
      <c r="D86" s="17"/>
      <c r="E86" s="15"/>
      <c r="F86" s="15"/>
      <c r="G86" s="57"/>
      <c r="H86" s="27"/>
    </row>
    <row r="87" spans="1:8" ht="12.75">
      <c r="A87" s="15"/>
      <c r="B87" s="10" t="s">
        <v>96</v>
      </c>
      <c r="C87" s="15"/>
      <c r="D87" s="17"/>
      <c r="E87" s="15"/>
      <c r="F87" s="15"/>
      <c r="G87" s="17"/>
      <c r="H87" s="15"/>
    </row>
    <row r="88" spans="1:8" ht="12.75">
      <c r="A88" s="5">
        <v>1</v>
      </c>
      <c r="B88" s="5" t="s">
        <v>1</v>
      </c>
      <c r="C88" s="7">
        <v>1</v>
      </c>
      <c r="D88" s="52">
        <v>6509</v>
      </c>
      <c r="E88" s="5"/>
      <c r="F88" s="90">
        <f>D88*30%</f>
        <v>1952.6999999999998</v>
      </c>
      <c r="G88" s="56">
        <f>C88*(D88+E88+F88)</f>
        <v>8461.7</v>
      </c>
      <c r="H88" s="15"/>
    </row>
    <row r="89" spans="1:8" ht="12.75">
      <c r="A89" s="5">
        <v>2</v>
      </c>
      <c r="B89" s="55" t="s">
        <v>189</v>
      </c>
      <c r="C89" s="7">
        <v>1</v>
      </c>
      <c r="D89" s="52">
        <v>5311.85</v>
      </c>
      <c r="E89" s="5"/>
      <c r="F89" s="90">
        <f>D89*30%</f>
        <v>1593.555</v>
      </c>
      <c r="G89" s="56">
        <f>C89*(D89+E89+F89)</f>
        <v>6905.405000000001</v>
      </c>
      <c r="H89" s="15"/>
    </row>
    <row r="90" spans="1:8" ht="12.75">
      <c r="A90" s="5"/>
      <c r="B90" s="18" t="s">
        <v>2</v>
      </c>
      <c r="C90" s="8">
        <f>C88+C89</f>
        <v>2</v>
      </c>
      <c r="D90" s="52"/>
      <c r="E90" s="5"/>
      <c r="F90" s="7"/>
      <c r="G90" s="59">
        <f>G88+G89</f>
        <v>15367.105000000001</v>
      </c>
      <c r="H90" s="19"/>
    </row>
    <row r="91" spans="1:8" ht="12.75">
      <c r="A91" s="15"/>
      <c r="B91" s="19"/>
      <c r="C91" s="21"/>
      <c r="D91" s="17"/>
      <c r="E91" s="15"/>
      <c r="F91" s="15"/>
      <c r="G91" s="57"/>
      <c r="H91" s="27"/>
    </row>
    <row r="92" spans="1:8" ht="12.75">
      <c r="A92" s="15"/>
      <c r="B92" s="20" t="s">
        <v>3</v>
      </c>
      <c r="C92" s="15"/>
      <c r="D92" s="17"/>
      <c r="E92" s="15"/>
      <c r="F92" s="15"/>
      <c r="G92" s="17"/>
      <c r="H92" s="15"/>
    </row>
    <row r="93" spans="1:8" ht="12.75">
      <c r="A93" s="5">
        <v>1</v>
      </c>
      <c r="B93" s="5" t="s">
        <v>4</v>
      </c>
      <c r="C93" s="7">
        <v>1</v>
      </c>
      <c r="D93" s="52">
        <v>6049</v>
      </c>
      <c r="E93" s="5"/>
      <c r="F93" s="7">
        <f>D93*30%</f>
        <v>1814.7</v>
      </c>
      <c r="G93" s="56">
        <f>C93*(D93+E93+F93)</f>
        <v>7863.7</v>
      </c>
      <c r="H93" s="15"/>
    </row>
    <row r="94" spans="1:8" ht="12.75">
      <c r="A94" s="5">
        <v>2</v>
      </c>
      <c r="B94" s="55" t="s">
        <v>189</v>
      </c>
      <c r="C94" s="7">
        <v>1</v>
      </c>
      <c r="D94" s="52">
        <v>4452.8</v>
      </c>
      <c r="E94" s="5"/>
      <c r="F94" s="90">
        <f>D94*10%</f>
        <v>445.28000000000003</v>
      </c>
      <c r="G94" s="56">
        <f>C94*(D94+E94+F94)</f>
        <v>4898.08</v>
      </c>
      <c r="H94" s="15"/>
    </row>
    <row r="95" spans="1:8" ht="12.75">
      <c r="A95" s="5">
        <v>3</v>
      </c>
      <c r="B95" s="55" t="s">
        <v>191</v>
      </c>
      <c r="C95" s="7">
        <v>0.25</v>
      </c>
      <c r="D95" s="52">
        <v>905.91</v>
      </c>
      <c r="E95" s="5"/>
      <c r="F95" s="7"/>
      <c r="G95" s="56">
        <f>D95</f>
        <v>905.91</v>
      </c>
      <c r="H95" s="15"/>
    </row>
    <row r="96" spans="1:8" ht="12.75">
      <c r="A96" s="5"/>
      <c r="B96" s="18" t="s">
        <v>5</v>
      </c>
      <c r="C96" s="8">
        <f>C93+C94+C95</f>
        <v>2.25</v>
      </c>
      <c r="D96" s="52"/>
      <c r="E96" s="5"/>
      <c r="F96" s="7"/>
      <c r="G96" s="59">
        <f>G93+G94+G95</f>
        <v>13667.689999999999</v>
      </c>
      <c r="H96" s="19"/>
    </row>
    <row r="97" spans="1:8" ht="12.75">
      <c r="A97" s="15"/>
      <c r="B97" s="19"/>
      <c r="C97" s="19"/>
      <c r="D97" s="17"/>
      <c r="E97" s="15"/>
      <c r="F97" s="15"/>
      <c r="G97" s="57"/>
      <c r="H97" s="19"/>
    </row>
    <row r="98" spans="1:8" ht="12.75">
      <c r="A98" s="123" t="s">
        <v>164</v>
      </c>
      <c r="B98" s="123"/>
      <c r="C98" s="123"/>
      <c r="D98" s="123"/>
      <c r="E98" s="49"/>
      <c r="F98" s="15"/>
      <c r="G98" s="17"/>
      <c r="H98" s="15"/>
    </row>
    <row r="99" spans="1:8" ht="12.75">
      <c r="A99" s="5">
        <v>1</v>
      </c>
      <c r="B99" s="5" t="s">
        <v>115</v>
      </c>
      <c r="C99" s="7">
        <v>1</v>
      </c>
      <c r="D99" s="52">
        <v>7774.4</v>
      </c>
      <c r="E99" s="5"/>
      <c r="F99" s="7">
        <f>D99*30%</f>
        <v>2332.3199999999997</v>
      </c>
      <c r="G99" s="52">
        <f>C99*(D99+E99+F99)</f>
        <v>10106.72</v>
      </c>
      <c r="H99" s="15"/>
    </row>
    <row r="100" spans="1:8" ht="12.75">
      <c r="A100" s="5">
        <v>2</v>
      </c>
      <c r="B100" s="5" t="s">
        <v>152</v>
      </c>
      <c r="C100" s="7">
        <v>1</v>
      </c>
      <c r="D100" s="52">
        <v>7774.4</v>
      </c>
      <c r="E100" s="5"/>
      <c r="F100" s="7">
        <f>D100*20%</f>
        <v>1554.88</v>
      </c>
      <c r="G100" s="52">
        <f>C100*(D100+E100+F100)</f>
        <v>9329.279999999999</v>
      </c>
      <c r="H100" s="15"/>
    </row>
    <row r="101" spans="1:8" ht="12.75">
      <c r="A101" s="5">
        <v>3</v>
      </c>
      <c r="B101" s="55" t="s">
        <v>189</v>
      </c>
      <c r="C101" s="7">
        <v>2.5</v>
      </c>
      <c r="D101" s="52">
        <v>3079.2</v>
      </c>
      <c r="E101" s="5"/>
      <c r="F101" s="90">
        <v>3695.2</v>
      </c>
      <c r="G101" s="52">
        <v>21573.6</v>
      </c>
      <c r="H101" s="15"/>
    </row>
    <row r="102" spans="1:8" ht="12.75">
      <c r="A102" s="5">
        <v>4</v>
      </c>
      <c r="B102" s="55" t="s">
        <v>191</v>
      </c>
      <c r="C102" s="7">
        <v>1</v>
      </c>
      <c r="D102" s="52">
        <v>5041.6</v>
      </c>
      <c r="E102" s="5"/>
      <c r="F102" s="7"/>
      <c r="G102" s="56">
        <f>D102</f>
        <v>5041.6</v>
      </c>
      <c r="H102" s="15"/>
    </row>
    <row r="103" spans="1:8" ht="12.75">
      <c r="A103" s="5"/>
      <c r="B103" s="18" t="s">
        <v>5</v>
      </c>
      <c r="C103" s="8">
        <f>C99+C100+C101+C102</f>
        <v>5.5</v>
      </c>
      <c r="D103" s="52"/>
      <c r="E103" s="8"/>
      <c r="F103" s="8"/>
      <c r="G103" s="59">
        <f>G99+G100+G101+G102</f>
        <v>46051.2</v>
      </c>
      <c r="H103" s="19"/>
    </row>
    <row r="104" spans="1:8" ht="12.75">
      <c r="A104" s="15"/>
      <c r="B104" s="19"/>
      <c r="C104" s="19"/>
      <c r="D104" s="17"/>
      <c r="E104" s="19"/>
      <c r="F104" s="19"/>
      <c r="G104" s="51"/>
      <c r="H104" s="19"/>
    </row>
    <row r="105" spans="1:8" ht="12.75">
      <c r="A105" s="15"/>
      <c r="B105" s="20" t="s">
        <v>82</v>
      </c>
      <c r="C105" s="15"/>
      <c r="D105" s="17"/>
      <c r="E105" s="15"/>
      <c r="F105" s="15"/>
      <c r="G105" s="17"/>
      <c r="H105" s="15"/>
    </row>
    <row r="106" spans="1:8" ht="12.75">
      <c r="A106" s="5">
        <v>1</v>
      </c>
      <c r="B106" s="5" t="s">
        <v>130</v>
      </c>
      <c r="C106" s="7">
        <v>1</v>
      </c>
      <c r="D106" s="52">
        <v>4859</v>
      </c>
      <c r="E106" s="5"/>
      <c r="F106" s="7">
        <f>D106*30%</f>
        <v>1457.7</v>
      </c>
      <c r="G106" s="52">
        <f>C106*(D106+E106+F106)</f>
        <v>6316.7</v>
      </c>
      <c r="H106" s="15"/>
    </row>
    <row r="107" spans="1:8" ht="12.75">
      <c r="A107" s="5">
        <v>2</v>
      </c>
      <c r="B107" s="43" t="s">
        <v>192</v>
      </c>
      <c r="C107" s="7">
        <v>1.75</v>
      </c>
      <c r="D107" s="52">
        <v>4619</v>
      </c>
      <c r="E107" s="5"/>
      <c r="F107" s="90">
        <v>2370.98</v>
      </c>
      <c r="G107" s="56">
        <v>10274.23</v>
      </c>
      <c r="H107" s="15"/>
    </row>
    <row r="108" spans="1:8" ht="12.75">
      <c r="A108" s="5"/>
      <c r="B108" s="18" t="s">
        <v>49</v>
      </c>
      <c r="C108" s="8">
        <f>C106+C107</f>
        <v>2.75</v>
      </c>
      <c r="D108" s="52"/>
      <c r="E108" s="5"/>
      <c r="F108" s="7"/>
      <c r="G108" s="59">
        <f>G106+G107</f>
        <v>16590.93</v>
      </c>
      <c r="H108" s="19"/>
    </row>
    <row r="109" spans="1:8" ht="12.75">
      <c r="A109" s="15"/>
      <c r="B109" s="19"/>
      <c r="C109" s="19"/>
      <c r="D109" s="17"/>
      <c r="E109" s="15"/>
      <c r="F109" s="15"/>
      <c r="G109" s="17"/>
      <c r="H109" s="15"/>
    </row>
    <row r="110" spans="1:8" ht="12.75">
      <c r="A110" s="15"/>
      <c r="B110" s="19" t="s">
        <v>83</v>
      </c>
      <c r="C110" s="19"/>
      <c r="D110" s="17"/>
      <c r="E110" s="15"/>
      <c r="F110" s="15"/>
      <c r="G110" s="17"/>
      <c r="H110" s="15"/>
    </row>
    <row r="111" spans="1:8" ht="12.75">
      <c r="A111" s="5">
        <v>1</v>
      </c>
      <c r="B111" s="5" t="s">
        <v>21</v>
      </c>
      <c r="C111" s="7">
        <v>1</v>
      </c>
      <c r="D111" s="52">
        <v>6509</v>
      </c>
      <c r="E111" s="5"/>
      <c r="F111" s="90">
        <f>D111*30%</f>
        <v>1952.6999999999998</v>
      </c>
      <c r="G111" s="56">
        <f>C111*(D111+E111+F111)</f>
        <v>8461.7</v>
      </c>
      <c r="H111" s="15"/>
    </row>
    <row r="112" spans="1:8" ht="12.75">
      <c r="A112" s="5">
        <v>2</v>
      </c>
      <c r="B112" s="5" t="s">
        <v>24</v>
      </c>
      <c r="C112" s="7">
        <v>0.75</v>
      </c>
      <c r="D112" s="52">
        <v>2723.25</v>
      </c>
      <c r="E112" s="5"/>
      <c r="F112" s="7"/>
      <c r="G112" s="52">
        <f>D112</f>
        <v>2723.25</v>
      </c>
      <c r="H112" s="15"/>
    </row>
    <row r="113" spans="1:8" ht="12.75">
      <c r="A113" s="5"/>
      <c r="B113" s="18" t="s">
        <v>49</v>
      </c>
      <c r="C113" s="8">
        <f>C110+C111+C112</f>
        <v>1.75</v>
      </c>
      <c r="D113" s="52"/>
      <c r="E113" s="5"/>
      <c r="F113" s="7"/>
      <c r="G113" s="59">
        <f>G110+G111+G112</f>
        <v>11184.95</v>
      </c>
      <c r="H113" s="19"/>
    </row>
    <row r="114" spans="1:8" ht="12.75">
      <c r="A114" s="15"/>
      <c r="B114" s="19"/>
      <c r="C114" s="19"/>
      <c r="D114" s="17"/>
      <c r="E114" s="15"/>
      <c r="F114" s="15"/>
      <c r="G114" s="57"/>
      <c r="H114" s="27"/>
    </row>
    <row r="115" spans="1:8" ht="12.75">
      <c r="A115" s="15"/>
      <c r="B115" s="45" t="s">
        <v>139</v>
      </c>
      <c r="C115" s="19"/>
      <c r="D115" s="17"/>
      <c r="E115" s="19"/>
      <c r="F115" s="19"/>
      <c r="G115" s="51"/>
      <c r="H115" s="19"/>
    </row>
    <row r="116" spans="1:8" ht="12.75">
      <c r="A116" s="5">
        <v>1</v>
      </c>
      <c r="B116" s="5" t="s">
        <v>140</v>
      </c>
      <c r="C116" s="5">
        <v>1</v>
      </c>
      <c r="D116" s="52">
        <v>7075</v>
      </c>
      <c r="E116" s="5"/>
      <c r="F116" s="7">
        <f>D116*20%</f>
        <v>1415</v>
      </c>
      <c r="G116" s="52">
        <f>C116*(D116+E116+F116)</f>
        <v>8490</v>
      </c>
      <c r="H116" s="15"/>
    </row>
    <row r="117" spans="1:8" ht="12.75">
      <c r="A117" s="5">
        <v>2</v>
      </c>
      <c r="B117" s="55" t="s">
        <v>189</v>
      </c>
      <c r="C117" s="5">
        <v>1</v>
      </c>
      <c r="D117" s="52">
        <v>5773.75</v>
      </c>
      <c r="E117" s="5"/>
      <c r="F117" s="90">
        <f>D117*30%</f>
        <v>1732.125</v>
      </c>
      <c r="G117" s="56">
        <f>C117*(D117+E117+F117)</f>
        <v>7505.875</v>
      </c>
      <c r="H117" s="15"/>
    </row>
    <row r="118" spans="1:8" ht="12.75">
      <c r="A118" s="5"/>
      <c r="B118" s="5" t="s">
        <v>93</v>
      </c>
      <c r="C118" s="18">
        <f>C116+C117</f>
        <v>2</v>
      </c>
      <c r="D118" s="52"/>
      <c r="E118" s="18"/>
      <c r="F118" s="8"/>
      <c r="G118" s="59">
        <f>G116+G117</f>
        <v>15995.875</v>
      </c>
      <c r="H118" s="19"/>
    </row>
    <row r="119" spans="1:8" ht="12.75">
      <c r="A119" s="15"/>
      <c r="B119" s="19"/>
      <c r="C119" s="19"/>
      <c r="D119" s="17"/>
      <c r="E119" s="19"/>
      <c r="F119" s="19"/>
      <c r="G119" s="51"/>
      <c r="H119" s="19"/>
    </row>
    <row r="120" spans="1:8" ht="12.75">
      <c r="A120" s="15"/>
      <c r="B120" s="19" t="s">
        <v>141</v>
      </c>
      <c r="C120" s="19"/>
      <c r="D120" s="17"/>
      <c r="E120" s="19"/>
      <c r="F120" s="19"/>
      <c r="G120" s="51"/>
      <c r="H120" s="19"/>
    </row>
    <row r="121" spans="1:8" ht="12.75">
      <c r="A121" s="5">
        <v>1</v>
      </c>
      <c r="B121" s="5" t="s">
        <v>115</v>
      </c>
      <c r="C121" s="5">
        <v>1</v>
      </c>
      <c r="D121" s="52">
        <v>6575</v>
      </c>
      <c r="E121" s="5"/>
      <c r="F121" s="90">
        <f>D121*30%</f>
        <v>1972.5</v>
      </c>
      <c r="G121" s="56">
        <f>C121*(D121+E121+F121)</f>
        <v>8547.5</v>
      </c>
      <c r="H121" s="15"/>
    </row>
    <row r="122" spans="1:8" ht="12.75">
      <c r="A122" s="5">
        <v>2</v>
      </c>
      <c r="B122" s="55" t="s">
        <v>189</v>
      </c>
      <c r="C122" s="5">
        <v>1</v>
      </c>
      <c r="D122" s="52">
        <v>5473.75</v>
      </c>
      <c r="E122" s="5"/>
      <c r="F122" s="90">
        <f>D122*30%</f>
        <v>1642.125</v>
      </c>
      <c r="G122" s="56">
        <f>C122*(D122+E122+F122)</f>
        <v>7115.875</v>
      </c>
      <c r="H122" s="15"/>
    </row>
    <row r="123" spans="1:8" ht="12.75">
      <c r="A123" s="5"/>
      <c r="B123" s="5" t="s">
        <v>93</v>
      </c>
      <c r="C123" s="18">
        <f>C121+C122</f>
        <v>2</v>
      </c>
      <c r="D123" s="52"/>
      <c r="E123" s="18"/>
      <c r="F123" s="8"/>
      <c r="G123" s="59">
        <f>G121+G122</f>
        <v>15663.375</v>
      </c>
      <c r="H123" s="19"/>
    </row>
    <row r="124" spans="1:8" ht="12.75">
      <c r="A124" s="15"/>
      <c r="B124" s="15"/>
      <c r="C124" s="19"/>
      <c r="D124" s="17"/>
      <c r="E124" s="19"/>
      <c r="F124" s="19"/>
      <c r="G124" s="51"/>
      <c r="H124" s="19"/>
    </row>
    <row r="125" spans="1:8" ht="12.75">
      <c r="A125" s="15"/>
      <c r="B125" s="61" t="s">
        <v>142</v>
      </c>
      <c r="C125" s="19"/>
      <c r="D125" s="17"/>
      <c r="E125" s="19"/>
      <c r="F125" s="19"/>
      <c r="G125" s="51"/>
      <c r="H125" s="19"/>
    </row>
    <row r="126" spans="1:8" ht="12.75">
      <c r="A126" s="5">
        <v>1</v>
      </c>
      <c r="B126" s="5" t="s">
        <v>143</v>
      </c>
      <c r="C126" s="5">
        <v>1</v>
      </c>
      <c r="D126" s="52">
        <v>9056</v>
      </c>
      <c r="E126" s="5">
        <v>3396</v>
      </c>
      <c r="F126" s="90">
        <f>D126*30%</f>
        <v>2716.7999999999997</v>
      </c>
      <c r="G126" s="52">
        <f>C126*(D126+E126+F126)</f>
        <v>15168.8</v>
      </c>
      <c r="H126" s="15"/>
    </row>
    <row r="127" spans="1:8" ht="12.75">
      <c r="A127" s="5">
        <v>2</v>
      </c>
      <c r="B127" s="55" t="s">
        <v>189</v>
      </c>
      <c r="C127" s="5">
        <v>1.5</v>
      </c>
      <c r="D127" s="52">
        <v>7390.4</v>
      </c>
      <c r="E127" s="5">
        <v>2323.2</v>
      </c>
      <c r="F127" s="90">
        <v>1239.04</v>
      </c>
      <c r="G127" s="56">
        <v>17829.34</v>
      </c>
      <c r="H127" s="15"/>
    </row>
    <row r="128" spans="1:8" ht="12.75">
      <c r="A128" s="5">
        <v>3</v>
      </c>
      <c r="B128" s="55" t="s">
        <v>191</v>
      </c>
      <c r="C128" s="5">
        <v>1</v>
      </c>
      <c r="D128" s="52">
        <v>5041.6</v>
      </c>
      <c r="E128" s="5"/>
      <c r="F128" s="7"/>
      <c r="G128" s="52">
        <f>C128*(D128+E128+F128)</f>
        <v>5041.6</v>
      </c>
      <c r="H128" s="15"/>
    </row>
    <row r="129" spans="1:8" ht="12.75">
      <c r="A129" s="5"/>
      <c r="B129" s="5" t="s">
        <v>93</v>
      </c>
      <c r="C129" s="18">
        <f>C126+C127+C128</f>
        <v>3.5</v>
      </c>
      <c r="D129" s="52"/>
      <c r="E129" s="18"/>
      <c r="F129" s="8"/>
      <c r="G129" s="59">
        <f>G126+G127+G128</f>
        <v>38039.74</v>
      </c>
      <c r="H129" s="19"/>
    </row>
    <row r="130" spans="1:8" ht="12.75">
      <c r="A130" s="15"/>
      <c r="B130" s="15"/>
      <c r="C130" s="19"/>
      <c r="D130" s="17"/>
      <c r="E130" s="19"/>
      <c r="F130" s="19"/>
      <c r="G130" s="57"/>
      <c r="H130" s="19"/>
    </row>
    <row r="131" spans="1:8" ht="12.75">
      <c r="A131" s="15"/>
      <c r="B131" s="19"/>
      <c r="C131" s="19"/>
      <c r="D131" s="17"/>
      <c r="E131" s="19"/>
      <c r="F131" s="19"/>
      <c r="G131" s="51"/>
      <c r="H131" s="19"/>
    </row>
    <row r="132" spans="1:8" ht="12.75">
      <c r="A132" s="15"/>
      <c r="B132" s="20" t="s">
        <v>57</v>
      </c>
      <c r="C132" s="15"/>
      <c r="D132" s="17"/>
      <c r="E132" s="15"/>
      <c r="F132" s="15"/>
      <c r="G132" s="17"/>
      <c r="H132" s="15"/>
    </row>
    <row r="133" spans="1:8" ht="12.75">
      <c r="A133" s="5">
        <v>1</v>
      </c>
      <c r="B133" s="5" t="s">
        <v>24</v>
      </c>
      <c r="C133" s="7">
        <v>4</v>
      </c>
      <c r="D133" s="52">
        <v>3631</v>
      </c>
      <c r="E133" s="5"/>
      <c r="F133" s="7"/>
      <c r="G133" s="52">
        <f>D133*C133</f>
        <v>14524</v>
      </c>
      <c r="H133" s="15"/>
    </row>
    <row r="134" spans="1:8" ht="12.75">
      <c r="A134" s="5"/>
      <c r="B134" s="5" t="s">
        <v>97</v>
      </c>
      <c r="C134" s="8">
        <f>C133</f>
        <v>4</v>
      </c>
      <c r="D134" s="52"/>
      <c r="E134" s="5"/>
      <c r="F134" s="7"/>
      <c r="G134" s="60">
        <f>G133</f>
        <v>14524</v>
      </c>
      <c r="H134" s="19"/>
    </row>
    <row r="135" spans="1:8" ht="12.75">
      <c r="A135" s="15"/>
      <c r="B135" s="15"/>
      <c r="C135" s="19"/>
      <c r="D135" s="17"/>
      <c r="E135" s="15"/>
      <c r="F135" s="15"/>
      <c r="G135" s="51"/>
      <c r="H135" s="19"/>
    </row>
    <row r="136" spans="1:8" ht="12.75">
      <c r="A136" s="15"/>
      <c r="B136" s="19" t="s">
        <v>116</v>
      </c>
      <c r="C136" s="19"/>
      <c r="D136" s="17"/>
      <c r="E136" s="15"/>
      <c r="F136" s="15"/>
      <c r="G136" s="17"/>
      <c r="H136" s="15"/>
    </row>
    <row r="137" spans="1:8" ht="12.75">
      <c r="A137" s="15"/>
      <c r="B137" s="15"/>
      <c r="C137" s="27"/>
      <c r="D137" s="17"/>
      <c r="E137" s="15"/>
      <c r="F137" s="15"/>
      <c r="G137" s="57"/>
      <c r="H137" s="27"/>
    </row>
    <row r="138" spans="1:8" ht="12.75">
      <c r="A138" s="15"/>
      <c r="B138" s="20" t="s">
        <v>218</v>
      </c>
      <c r="C138" s="15"/>
      <c r="D138" s="17"/>
      <c r="E138" s="15"/>
      <c r="F138" s="15"/>
      <c r="G138" s="17"/>
      <c r="H138" s="15"/>
    </row>
    <row r="139" spans="1:8" s="54" customFormat="1" ht="12.75">
      <c r="A139" s="52">
        <v>1</v>
      </c>
      <c r="B139" s="52" t="s">
        <v>33</v>
      </c>
      <c r="C139" s="53">
        <v>2.5</v>
      </c>
      <c r="D139" s="52">
        <v>6061</v>
      </c>
      <c r="E139" s="52"/>
      <c r="F139" s="53">
        <v>1818.3</v>
      </c>
      <c r="G139" s="56">
        <v>19698.25</v>
      </c>
      <c r="H139" s="17"/>
    </row>
    <row r="140" spans="1:8" s="54" customFormat="1" ht="12.75">
      <c r="A140" s="52">
        <v>2</v>
      </c>
      <c r="B140" s="52" t="s">
        <v>186</v>
      </c>
      <c r="C140" s="53">
        <v>1</v>
      </c>
      <c r="D140" s="52">
        <v>6061</v>
      </c>
      <c r="E140" s="52"/>
      <c r="F140" s="53">
        <f>D140*30%</f>
        <v>1818.3</v>
      </c>
      <c r="G140" s="56">
        <f>(D140+E140+F140)</f>
        <v>7879.3</v>
      </c>
      <c r="H140" s="17"/>
    </row>
    <row r="141" spans="1:8" s="54" customFormat="1" ht="12.75">
      <c r="A141" s="52">
        <v>3</v>
      </c>
      <c r="B141" s="52" t="s">
        <v>33</v>
      </c>
      <c r="C141" s="53">
        <v>0.5</v>
      </c>
      <c r="D141" s="52">
        <v>2830</v>
      </c>
      <c r="E141" s="52"/>
      <c r="F141" s="53">
        <v>849</v>
      </c>
      <c r="G141" s="56">
        <v>3679</v>
      </c>
      <c r="H141" s="17"/>
    </row>
    <row r="142" spans="1:8" s="54" customFormat="1" ht="12.75">
      <c r="A142" s="52">
        <v>4</v>
      </c>
      <c r="B142" s="52" t="s">
        <v>33</v>
      </c>
      <c r="C142" s="53">
        <v>0.5</v>
      </c>
      <c r="D142" s="52">
        <v>2429.5</v>
      </c>
      <c r="E142" s="52"/>
      <c r="F142" s="53">
        <f>D142*30%</f>
        <v>728.85</v>
      </c>
      <c r="G142" s="56">
        <f>(D142+E142+F142)</f>
        <v>3158.35</v>
      </c>
      <c r="H142" s="17"/>
    </row>
    <row r="143" spans="1:8" s="54" customFormat="1" ht="12.75">
      <c r="A143" s="52">
        <v>5</v>
      </c>
      <c r="B143" s="100" t="s">
        <v>196</v>
      </c>
      <c r="C143" s="53">
        <v>1</v>
      </c>
      <c r="D143" s="52">
        <v>3872</v>
      </c>
      <c r="E143" s="52"/>
      <c r="F143" s="53">
        <v>1161.6</v>
      </c>
      <c r="G143" s="52">
        <v>5033.6</v>
      </c>
      <c r="H143" s="17"/>
    </row>
    <row r="144" spans="1:8" s="54" customFormat="1" ht="12.75">
      <c r="A144" s="52">
        <v>6</v>
      </c>
      <c r="B144" s="100" t="s">
        <v>196</v>
      </c>
      <c r="C144" s="53">
        <v>5</v>
      </c>
      <c r="D144" s="52">
        <v>4619</v>
      </c>
      <c r="E144" s="52"/>
      <c r="F144" s="53">
        <v>1385.7</v>
      </c>
      <c r="G144" s="52">
        <v>29099.7</v>
      </c>
      <c r="H144" s="17"/>
    </row>
    <row r="145" spans="1:8" s="54" customFormat="1" ht="22.5">
      <c r="A145" s="52">
        <v>7</v>
      </c>
      <c r="B145" s="43" t="s">
        <v>194</v>
      </c>
      <c r="C145" s="53">
        <v>5</v>
      </c>
      <c r="D145" s="52">
        <v>3391</v>
      </c>
      <c r="E145" s="52"/>
      <c r="F145" s="53"/>
      <c r="G145" s="56">
        <v>16955</v>
      </c>
      <c r="H145" s="86"/>
    </row>
    <row r="146" spans="1:8" s="54" customFormat="1" ht="22.5">
      <c r="A146" s="52">
        <v>8</v>
      </c>
      <c r="B146" s="100" t="s">
        <v>195</v>
      </c>
      <c r="C146" s="53">
        <v>1</v>
      </c>
      <c r="D146" s="52">
        <v>3151</v>
      </c>
      <c r="E146" s="52"/>
      <c r="F146" s="53"/>
      <c r="G146" s="52">
        <f>C146*(D146+E146+F146)</f>
        <v>3151</v>
      </c>
      <c r="H146" s="17"/>
    </row>
    <row r="147" spans="1:8" ht="12.75">
      <c r="A147" s="5"/>
      <c r="B147" s="5" t="s">
        <v>98</v>
      </c>
      <c r="C147" s="8">
        <f>C139+C140+C142+C143+C144+C145+C146+C141</f>
        <v>16.5</v>
      </c>
      <c r="D147" s="52"/>
      <c r="E147" s="5"/>
      <c r="F147" s="7"/>
      <c r="G147" s="59">
        <f>G139+G140+G142+G143+G144+G145+G146+G141</f>
        <v>88654.2</v>
      </c>
      <c r="H147" s="27"/>
    </row>
    <row r="148" spans="1:8" ht="12.75">
      <c r="A148" s="15"/>
      <c r="B148" s="15"/>
      <c r="C148" s="19"/>
      <c r="D148" s="17"/>
      <c r="E148" s="15"/>
      <c r="F148" s="15"/>
      <c r="G148" s="17"/>
      <c r="H148" s="15"/>
    </row>
    <row r="149" spans="1:8" ht="12.75">
      <c r="A149" s="15"/>
      <c r="B149" s="15"/>
      <c r="C149" s="19"/>
      <c r="D149" s="17"/>
      <c r="E149" s="15"/>
      <c r="F149" s="15"/>
      <c r="G149" s="17"/>
      <c r="H149" s="15"/>
    </row>
    <row r="150" spans="1:8" ht="12.75">
      <c r="A150" s="15"/>
      <c r="B150" s="20" t="s">
        <v>175</v>
      </c>
      <c r="C150" s="15"/>
      <c r="D150" s="17"/>
      <c r="E150" s="15"/>
      <c r="F150" s="15"/>
      <c r="G150" s="17"/>
      <c r="H150" s="15"/>
    </row>
    <row r="151" spans="1:8" ht="12.75">
      <c r="A151" s="52">
        <v>1</v>
      </c>
      <c r="B151" s="52" t="s">
        <v>32</v>
      </c>
      <c r="C151" s="53">
        <v>1</v>
      </c>
      <c r="D151" s="52">
        <v>6226</v>
      </c>
      <c r="E151" s="52"/>
      <c r="F151" s="53">
        <f>D151*30%</f>
        <v>1867.8</v>
      </c>
      <c r="G151" s="56">
        <f aca="true" t="shared" si="2" ref="G151:G159">C151*(D151+E151+F151)</f>
        <v>8093.8</v>
      </c>
      <c r="H151" s="15"/>
    </row>
    <row r="152" spans="1:8" ht="12.75">
      <c r="A152" s="52">
        <v>2</v>
      </c>
      <c r="B152" s="52" t="s">
        <v>27</v>
      </c>
      <c r="C152" s="97">
        <v>1.25</v>
      </c>
      <c r="D152" s="66">
        <v>7576.2</v>
      </c>
      <c r="E152" s="66"/>
      <c r="F152" s="53">
        <v>2272.88</v>
      </c>
      <c r="G152" s="56">
        <v>9849.13</v>
      </c>
      <c r="H152" s="15"/>
    </row>
    <row r="153" spans="1:8" ht="12.75">
      <c r="A153" s="52">
        <v>3</v>
      </c>
      <c r="B153" s="52" t="s">
        <v>29</v>
      </c>
      <c r="C153" s="53">
        <v>1</v>
      </c>
      <c r="D153" s="52">
        <v>4859</v>
      </c>
      <c r="E153" s="52"/>
      <c r="F153" s="53">
        <v>1457.7</v>
      </c>
      <c r="G153" s="56">
        <f t="shared" si="2"/>
        <v>6316.7</v>
      </c>
      <c r="H153" s="15"/>
    </row>
    <row r="154" spans="1:8" ht="12.75">
      <c r="A154" s="52">
        <v>4</v>
      </c>
      <c r="B154" s="52" t="s">
        <v>29</v>
      </c>
      <c r="C154" s="53">
        <v>0.5</v>
      </c>
      <c r="D154" s="52">
        <v>3030.5</v>
      </c>
      <c r="E154" s="52"/>
      <c r="F154" s="53">
        <f>D154*30%</f>
        <v>909.15</v>
      </c>
      <c r="G154" s="56">
        <v>3939.65</v>
      </c>
      <c r="H154" s="15"/>
    </row>
    <row r="155" spans="1:8" ht="12.75">
      <c r="A155" s="52">
        <v>5</v>
      </c>
      <c r="B155" s="5" t="s">
        <v>190</v>
      </c>
      <c r="C155" s="53">
        <v>1</v>
      </c>
      <c r="D155" s="52">
        <v>5080.9</v>
      </c>
      <c r="E155" s="52"/>
      <c r="F155" s="53">
        <v>1016.18</v>
      </c>
      <c r="G155" s="56">
        <v>6097.08</v>
      </c>
      <c r="H155" s="15"/>
    </row>
    <row r="156" spans="1:8" ht="12.75">
      <c r="A156" s="52">
        <v>6</v>
      </c>
      <c r="B156" s="5" t="s">
        <v>193</v>
      </c>
      <c r="C156" s="53">
        <v>13</v>
      </c>
      <c r="D156" s="52">
        <v>4619</v>
      </c>
      <c r="E156" s="52"/>
      <c r="F156" s="80">
        <v>1385.7</v>
      </c>
      <c r="G156" s="56">
        <v>69424.9</v>
      </c>
      <c r="H156" s="15"/>
    </row>
    <row r="157" spans="1:8" ht="22.5">
      <c r="A157" s="52">
        <v>7</v>
      </c>
      <c r="B157" s="43" t="s">
        <v>194</v>
      </c>
      <c r="C157" s="53">
        <v>11</v>
      </c>
      <c r="D157" s="52">
        <v>3391</v>
      </c>
      <c r="E157" s="52"/>
      <c r="F157" s="53"/>
      <c r="G157" s="56">
        <v>37301</v>
      </c>
      <c r="H157" s="15"/>
    </row>
    <row r="158" spans="1:8" ht="22.5">
      <c r="A158" s="52">
        <v>8</v>
      </c>
      <c r="B158" s="100" t="s">
        <v>195</v>
      </c>
      <c r="C158" s="53">
        <v>1</v>
      </c>
      <c r="D158" s="52">
        <v>3151</v>
      </c>
      <c r="E158" s="52"/>
      <c r="F158" s="53"/>
      <c r="G158" s="56">
        <f t="shared" si="2"/>
        <v>3151</v>
      </c>
      <c r="H158" s="15"/>
    </row>
    <row r="159" spans="1:8" ht="12.75">
      <c r="A159" s="52">
        <v>9</v>
      </c>
      <c r="B159" s="52" t="s">
        <v>28</v>
      </c>
      <c r="C159" s="53">
        <v>1</v>
      </c>
      <c r="D159" s="52">
        <v>3391</v>
      </c>
      <c r="E159" s="52"/>
      <c r="F159" s="53"/>
      <c r="G159" s="56">
        <f t="shared" si="2"/>
        <v>3391</v>
      </c>
      <c r="H159" s="15"/>
    </row>
    <row r="160" spans="1:8" ht="12.75">
      <c r="A160" s="5"/>
      <c r="B160" s="5" t="s">
        <v>100</v>
      </c>
      <c r="C160" s="8">
        <f>C151+C152+C153+C154+C155+C156+C157+C158+C159</f>
        <v>30.75</v>
      </c>
      <c r="D160" s="52"/>
      <c r="E160" s="5"/>
      <c r="F160" s="7"/>
      <c r="G160" s="59">
        <f>G151+G152+G153+G154+G155+G156+G157+G158+G159</f>
        <v>147564.26</v>
      </c>
      <c r="H160" s="15"/>
    </row>
    <row r="161" spans="1:8" ht="12.75">
      <c r="A161" s="15"/>
      <c r="B161" s="15"/>
      <c r="C161" s="19"/>
      <c r="D161" s="17"/>
      <c r="E161" s="15"/>
      <c r="F161" s="15"/>
      <c r="G161" s="17"/>
      <c r="H161" s="15"/>
    </row>
    <row r="162" spans="1:8" ht="12.75">
      <c r="A162" s="15"/>
      <c r="B162" s="15"/>
      <c r="C162" s="19"/>
      <c r="D162" s="17"/>
      <c r="E162" s="15"/>
      <c r="F162" s="15"/>
      <c r="G162" s="17"/>
      <c r="H162" s="15"/>
    </row>
    <row r="163" spans="1:8" ht="12.75">
      <c r="A163" s="15"/>
      <c r="B163" s="20" t="s">
        <v>37</v>
      </c>
      <c r="C163" s="15"/>
      <c r="D163" s="17"/>
      <c r="E163" s="15"/>
      <c r="F163" s="15"/>
      <c r="G163" s="17"/>
      <c r="H163" s="15"/>
    </row>
    <row r="164" spans="1:8" ht="12.75">
      <c r="A164" s="5">
        <v>1</v>
      </c>
      <c r="B164" s="5" t="s">
        <v>38</v>
      </c>
      <c r="C164" s="7">
        <v>1</v>
      </c>
      <c r="D164" s="52">
        <v>6667.1</v>
      </c>
      <c r="E164" s="5"/>
      <c r="F164" s="7">
        <f>D164*30%</f>
        <v>2000.13</v>
      </c>
      <c r="G164" s="52">
        <f>D164+F164</f>
        <v>8667.23</v>
      </c>
      <c r="H164" s="15"/>
    </row>
    <row r="165" spans="1:8" ht="12.75">
      <c r="A165" s="5">
        <v>2</v>
      </c>
      <c r="B165" s="5" t="s">
        <v>30</v>
      </c>
      <c r="C165" s="7">
        <v>0.5</v>
      </c>
      <c r="D165" s="52">
        <v>3030.5</v>
      </c>
      <c r="E165" s="5"/>
      <c r="F165" s="7">
        <f>D165*30%</f>
        <v>909.15</v>
      </c>
      <c r="G165" s="52">
        <f>D165+F165</f>
        <v>3939.65</v>
      </c>
      <c r="H165" s="15"/>
    </row>
    <row r="166" spans="1:8" ht="12.75">
      <c r="A166" s="5">
        <v>3</v>
      </c>
      <c r="B166" s="5" t="s">
        <v>219</v>
      </c>
      <c r="C166" s="7">
        <v>0.5</v>
      </c>
      <c r="D166" s="52">
        <v>2309.5</v>
      </c>
      <c r="E166" s="5"/>
      <c r="F166" s="7">
        <f>D166*30%</f>
        <v>692.85</v>
      </c>
      <c r="G166" s="52">
        <f>D166+F166</f>
        <v>3002.35</v>
      </c>
      <c r="H166" s="15"/>
    </row>
    <row r="167" spans="1:8" ht="12.75">
      <c r="A167" s="5">
        <v>4</v>
      </c>
      <c r="B167" s="55" t="s">
        <v>190</v>
      </c>
      <c r="C167" s="7">
        <v>1</v>
      </c>
      <c r="D167" s="52">
        <v>5080.9</v>
      </c>
      <c r="E167" s="5"/>
      <c r="F167" s="7">
        <f>D167*30%</f>
        <v>1524.2699999999998</v>
      </c>
      <c r="G167" s="56">
        <f>C167*(D167+E167+F167)</f>
        <v>6605.169999999999</v>
      </c>
      <c r="H167" s="15"/>
    </row>
    <row r="168" spans="1:8" ht="12.75">
      <c r="A168" s="5">
        <v>5</v>
      </c>
      <c r="B168" s="5" t="s">
        <v>193</v>
      </c>
      <c r="C168" s="7">
        <v>3.25</v>
      </c>
      <c r="D168" s="52">
        <v>3872</v>
      </c>
      <c r="E168" s="5"/>
      <c r="F168" s="7">
        <v>218.95</v>
      </c>
      <c r="G168" s="56">
        <v>13745.6</v>
      </c>
      <c r="H168" s="15"/>
    </row>
    <row r="169" spans="1:8" ht="12.75">
      <c r="A169" s="5">
        <v>6</v>
      </c>
      <c r="B169" s="5" t="s">
        <v>193</v>
      </c>
      <c r="C169" s="7">
        <v>2.75</v>
      </c>
      <c r="D169" s="52">
        <v>4379</v>
      </c>
      <c r="E169" s="5"/>
      <c r="F169" s="7">
        <v>875.8</v>
      </c>
      <c r="G169" s="56">
        <v>14012.8</v>
      </c>
      <c r="H169" s="15"/>
    </row>
    <row r="170" spans="1:8" ht="12.75">
      <c r="A170" s="5">
        <v>7</v>
      </c>
      <c r="B170" s="5" t="s">
        <v>193</v>
      </c>
      <c r="C170" s="7">
        <v>1</v>
      </c>
      <c r="D170" s="52">
        <v>4619</v>
      </c>
      <c r="E170" s="5"/>
      <c r="F170" s="90">
        <v>1385.7</v>
      </c>
      <c r="G170" s="56">
        <v>6004.7</v>
      </c>
      <c r="H170" s="87"/>
    </row>
    <row r="171" spans="1:8" ht="22.5">
      <c r="A171" s="5">
        <v>8</v>
      </c>
      <c r="B171" s="43" t="s">
        <v>194</v>
      </c>
      <c r="C171" s="7">
        <v>7</v>
      </c>
      <c r="D171" s="52">
        <v>3391</v>
      </c>
      <c r="E171" s="5"/>
      <c r="F171" s="7"/>
      <c r="G171" s="56">
        <f>C171*(D171+E171+F171)</f>
        <v>23737</v>
      </c>
      <c r="H171" s="15"/>
    </row>
    <row r="172" spans="1:8" ht="22.5">
      <c r="A172" s="5">
        <v>9</v>
      </c>
      <c r="B172" s="100" t="s">
        <v>195</v>
      </c>
      <c r="C172" s="7">
        <v>1</v>
      </c>
      <c r="D172" s="52">
        <v>3151</v>
      </c>
      <c r="E172" s="5"/>
      <c r="F172" s="7"/>
      <c r="G172" s="56">
        <f>C172*(D172+E172+F172)</f>
        <v>3151</v>
      </c>
      <c r="H172" s="15"/>
    </row>
    <row r="173" spans="1:8" ht="12.75">
      <c r="A173" s="5">
        <v>10</v>
      </c>
      <c r="B173" s="5" t="s">
        <v>28</v>
      </c>
      <c r="C173" s="7">
        <v>1</v>
      </c>
      <c r="D173" s="52">
        <v>3391</v>
      </c>
      <c r="E173" s="5"/>
      <c r="F173" s="7"/>
      <c r="G173" s="56">
        <f>C173*(D173+E173+F173)</f>
        <v>3391</v>
      </c>
      <c r="H173" s="15"/>
    </row>
    <row r="174" spans="1:8" ht="12.75">
      <c r="A174" s="5"/>
      <c r="B174" s="5" t="s">
        <v>99</v>
      </c>
      <c r="C174" s="8">
        <f>C164+C165+C167+C170+C171+C172+C173+C166+C168+C169</f>
        <v>19</v>
      </c>
      <c r="D174" s="52"/>
      <c r="E174" s="5"/>
      <c r="F174" s="7"/>
      <c r="G174" s="59">
        <f>G164+G165+G167+G170+G171+G172+G173+G166+G168+G169</f>
        <v>86256.5</v>
      </c>
      <c r="H174" s="27"/>
    </row>
    <row r="175" spans="1:8" ht="12.75">
      <c r="A175" s="15"/>
      <c r="B175" s="15"/>
      <c r="C175" s="19"/>
      <c r="D175" s="17"/>
      <c r="E175" s="15"/>
      <c r="F175" s="15"/>
      <c r="G175" s="17"/>
      <c r="H175" s="15"/>
    </row>
    <row r="176" spans="1:8" ht="12.75">
      <c r="A176" s="15"/>
      <c r="B176" s="117" t="s">
        <v>220</v>
      </c>
      <c r="C176" s="117"/>
      <c r="D176" s="117"/>
      <c r="E176" s="117"/>
      <c r="F176" s="15"/>
      <c r="G176" s="17"/>
      <c r="H176" s="15"/>
    </row>
    <row r="177" spans="1:8" s="54" customFormat="1" ht="12.75">
      <c r="A177" s="52">
        <v>1</v>
      </c>
      <c r="B177" s="52" t="s">
        <v>31</v>
      </c>
      <c r="C177" s="53">
        <v>1</v>
      </c>
      <c r="D177" s="52">
        <v>11306.75</v>
      </c>
      <c r="E177" s="52"/>
      <c r="F177" s="80">
        <f>D177*30%</f>
        <v>3392.025</v>
      </c>
      <c r="G177" s="56">
        <f>C177*(D177+E177+F177)</f>
        <v>14698.775</v>
      </c>
      <c r="H177" s="17"/>
    </row>
    <row r="178" spans="1:8" s="54" customFormat="1" ht="12.75">
      <c r="A178" s="52">
        <v>2</v>
      </c>
      <c r="B178" s="52" t="s">
        <v>168</v>
      </c>
      <c r="C178" s="53">
        <v>3</v>
      </c>
      <c r="D178" s="66">
        <v>6461</v>
      </c>
      <c r="E178" s="66"/>
      <c r="F178" s="80">
        <v>3392.03</v>
      </c>
      <c r="G178" s="56">
        <v>34258.1</v>
      </c>
      <c r="H178" s="17"/>
    </row>
    <row r="179" spans="1:8" s="54" customFormat="1" ht="12.75">
      <c r="A179" s="52">
        <v>3</v>
      </c>
      <c r="B179" s="52" t="s">
        <v>169</v>
      </c>
      <c r="C179" s="53">
        <v>3.25</v>
      </c>
      <c r="D179" s="66">
        <v>6061</v>
      </c>
      <c r="E179" s="66"/>
      <c r="F179" s="80">
        <v>1181.9</v>
      </c>
      <c r="G179" s="56">
        <v>31123.24</v>
      </c>
      <c r="H179" s="17"/>
    </row>
    <row r="180" spans="1:8" s="54" customFormat="1" ht="12.75">
      <c r="A180" s="52">
        <v>4</v>
      </c>
      <c r="B180" s="52" t="s">
        <v>170</v>
      </c>
      <c r="C180" s="53">
        <v>1</v>
      </c>
      <c r="D180" s="52">
        <v>5260</v>
      </c>
      <c r="E180" s="52"/>
      <c r="F180" s="80">
        <v>1172.15</v>
      </c>
      <c r="G180" s="56">
        <v>6440.83</v>
      </c>
      <c r="H180" s="17"/>
    </row>
    <row r="181" spans="1:8" s="54" customFormat="1" ht="12.75">
      <c r="A181" s="52">
        <v>5</v>
      </c>
      <c r="B181" s="52" t="s">
        <v>171</v>
      </c>
      <c r="C181" s="53">
        <v>1</v>
      </c>
      <c r="D181" s="52">
        <v>4859</v>
      </c>
      <c r="E181" s="52"/>
      <c r="F181" s="53">
        <f>D181*30%</f>
        <v>1457.7</v>
      </c>
      <c r="G181" s="56">
        <f>C181*(D181+E181+F181)</f>
        <v>6316.7</v>
      </c>
      <c r="H181" s="17"/>
    </row>
    <row r="182" spans="1:8" s="54" customFormat="1" ht="12.75">
      <c r="A182" s="52">
        <v>6</v>
      </c>
      <c r="B182" s="52" t="s">
        <v>221</v>
      </c>
      <c r="C182" s="53">
        <v>1</v>
      </c>
      <c r="D182" s="52">
        <v>6316.7</v>
      </c>
      <c r="E182" s="52"/>
      <c r="F182" s="53">
        <v>1895.01</v>
      </c>
      <c r="G182" s="56">
        <v>8211.71</v>
      </c>
      <c r="H182" s="17"/>
    </row>
    <row r="183" spans="1:8" s="54" customFormat="1" ht="12.75">
      <c r="A183" s="52">
        <v>7</v>
      </c>
      <c r="B183" s="52" t="s">
        <v>25</v>
      </c>
      <c r="C183" s="53">
        <v>1</v>
      </c>
      <c r="D183" s="52">
        <v>7879.3</v>
      </c>
      <c r="E183" s="52"/>
      <c r="F183" s="53">
        <v>2363.79</v>
      </c>
      <c r="G183" s="56">
        <v>10243.09</v>
      </c>
      <c r="H183" s="17"/>
    </row>
    <row r="184" spans="1:8" s="54" customFormat="1" ht="12.75">
      <c r="A184" s="52">
        <v>8</v>
      </c>
      <c r="B184" s="5" t="s">
        <v>190</v>
      </c>
      <c r="C184" s="53">
        <v>1</v>
      </c>
      <c r="D184" s="52">
        <v>5080.9</v>
      </c>
      <c r="E184" s="52"/>
      <c r="F184" s="53">
        <f>D184*30%</f>
        <v>1524.2699999999998</v>
      </c>
      <c r="G184" s="56">
        <f>C184*(D184+E184+F184)</f>
        <v>6605.169999999999</v>
      </c>
      <c r="H184" s="17"/>
    </row>
    <row r="185" spans="1:8" s="54" customFormat="1" ht="12.75">
      <c r="A185" s="52">
        <v>9</v>
      </c>
      <c r="B185" s="5" t="s">
        <v>193</v>
      </c>
      <c r="C185" s="53">
        <v>6.5</v>
      </c>
      <c r="D185" s="52">
        <v>4619</v>
      </c>
      <c r="E185" s="52"/>
      <c r="F185" s="53">
        <v>1385.7</v>
      </c>
      <c r="G185" s="56">
        <v>38568.62</v>
      </c>
      <c r="H185" s="17"/>
    </row>
    <row r="186" spans="1:8" s="54" customFormat="1" ht="12.75">
      <c r="A186" s="52">
        <v>10</v>
      </c>
      <c r="B186" s="5" t="s">
        <v>193</v>
      </c>
      <c r="C186" s="53">
        <v>2</v>
      </c>
      <c r="D186" s="52">
        <v>4112</v>
      </c>
      <c r="E186" s="52"/>
      <c r="F186" s="53">
        <v>822.4</v>
      </c>
      <c r="G186" s="56">
        <v>9868.8</v>
      </c>
      <c r="H186" s="17"/>
    </row>
    <row r="187" spans="1:8" s="54" customFormat="1" ht="12.75">
      <c r="A187" s="52">
        <v>11</v>
      </c>
      <c r="B187" s="5" t="s">
        <v>193</v>
      </c>
      <c r="C187" s="53">
        <v>3</v>
      </c>
      <c r="D187" s="52">
        <v>3872</v>
      </c>
      <c r="E187" s="52"/>
      <c r="F187" s="53">
        <f>D187*20%</f>
        <v>774.4000000000001</v>
      </c>
      <c r="G187" s="56">
        <v>13552</v>
      </c>
      <c r="H187" s="17"/>
    </row>
    <row r="188" spans="1:8" s="54" customFormat="1" ht="21" customHeight="1">
      <c r="A188" s="52">
        <v>12</v>
      </c>
      <c r="B188" s="43" t="s">
        <v>197</v>
      </c>
      <c r="C188" s="53">
        <v>2</v>
      </c>
      <c r="D188" s="52">
        <v>4859</v>
      </c>
      <c r="E188" s="52"/>
      <c r="F188" s="53">
        <v>1457.7</v>
      </c>
      <c r="G188" s="56">
        <v>12633.4</v>
      </c>
      <c r="H188" s="17"/>
    </row>
    <row r="189" spans="1:8" s="54" customFormat="1" ht="22.5">
      <c r="A189" s="52">
        <v>13</v>
      </c>
      <c r="B189" s="43" t="s">
        <v>194</v>
      </c>
      <c r="C189" s="53">
        <v>12</v>
      </c>
      <c r="D189" s="52">
        <v>2826</v>
      </c>
      <c r="E189" s="52"/>
      <c r="F189" s="53"/>
      <c r="G189" s="56">
        <v>40692</v>
      </c>
      <c r="H189" s="17"/>
    </row>
    <row r="190" spans="1:8" s="54" customFormat="1" ht="22.5">
      <c r="A190" s="52">
        <v>14</v>
      </c>
      <c r="B190" s="100" t="s">
        <v>195</v>
      </c>
      <c r="C190" s="53">
        <v>1</v>
      </c>
      <c r="D190" s="52">
        <v>3151</v>
      </c>
      <c r="E190" s="52"/>
      <c r="F190" s="53"/>
      <c r="G190" s="56">
        <f>C190*(D190+E190+F190)</f>
        <v>3151</v>
      </c>
      <c r="H190" s="17"/>
    </row>
    <row r="191" spans="1:8" s="54" customFormat="1" ht="12.75">
      <c r="A191" s="52">
        <v>15</v>
      </c>
      <c r="B191" s="52" t="s">
        <v>28</v>
      </c>
      <c r="C191" s="53">
        <v>1</v>
      </c>
      <c r="D191" s="52">
        <v>3391</v>
      </c>
      <c r="E191" s="52"/>
      <c r="F191" s="53"/>
      <c r="G191" s="56">
        <f>C191*(D191+E191+F191)</f>
        <v>3391</v>
      </c>
      <c r="H191" s="17"/>
    </row>
    <row r="192" spans="1:8" ht="12.75">
      <c r="A192" s="5"/>
      <c r="B192" s="5" t="s">
        <v>101</v>
      </c>
      <c r="C192" s="8">
        <f>C177+C179+C180+C181+C184+C185+C186+C187+C188+C189+C190+C191+C178+C182+C183</f>
        <v>39.75</v>
      </c>
      <c r="D192" s="52"/>
      <c r="E192" s="5"/>
      <c r="F192" s="7"/>
      <c r="G192" s="59">
        <f>G177+G179+G180+G181+G184+G185+G186+G187+G188+G189+G190+G191+G178+G182+G183</f>
        <v>239754.435</v>
      </c>
      <c r="H192" s="19"/>
    </row>
    <row r="193" spans="1:8" ht="13.5" customHeight="1">
      <c r="A193" s="15"/>
      <c r="B193" s="15"/>
      <c r="C193" s="19"/>
      <c r="D193" s="17"/>
      <c r="E193" s="15"/>
      <c r="F193" s="15"/>
      <c r="G193" s="57"/>
      <c r="H193" s="27"/>
    </row>
    <row r="194" spans="1:8" ht="11.25" customHeight="1">
      <c r="A194" s="15"/>
      <c r="B194" s="33" t="s">
        <v>222</v>
      </c>
      <c r="C194" s="15"/>
      <c r="D194" s="17"/>
      <c r="E194" s="15"/>
      <c r="F194" s="15"/>
      <c r="G194" s="17"/>
      <c r="H194" s="15"/>
    </row>
    <row r="195" spans="1:8" ht="13.5" customHeight="1">
      <c r="A195" s="5">
        <v>1</v>
      </c>
      <c r="B195" s="5" t="s">
        <v>157</v>
      </c>
      <c r="C195" s="7">
        <v>1.25</v>
      </c>
      <c r="D195" s="52">
        <v>4859</v>
      </c>
      <c r="E195" s="5"/>
      <c r="F195" s="7">
        <v>1457.7</v>
      </c>
      <c r="G195" s="56">
        <v>7895.88</v>
      </c>
      <c r="H195" s="15"/>
    </row>
    <row r="196" spans="1:8" ht="13.5" customHeight="1">
      <c r="A196" s="5">
        <v>2</v>
      </c>
      <c r="B196" s="5" t="s">
        <v>157</v>
      </c>
      <c r="C196" s="7">
        <v>0.5</v>
      </c>
      <c r="D196" s="52">
        <v>5660</v>
      </c>
      <c r="E196" s="5"/>
      <c r="F196" s="7">
        <v>849</v>
      </c>
      <c r="G196" s="56">
        <v>3679</v>
      </c>
      <c r="H196" s="15"/>
    </row>
    <row r="197" spans="1:8" ht="11.25" customHeight="1">
      <c r="A197" s="5">
        <v>3</v>
      </c>
      <c r="B197" s="5" t="s">
        <v>157</v>
      </c>
      <c r="C197" s="7">
        <v>0.75</v>
      </c>
      <c r="D197" s="52">
        <v>6061</v>
      </c>
      <c r="E197" s="5"/>
      <c r="F197" s="7">
        <v>909.15</v>
      </c>
      <c r="G197" s="56">
        <v>5909.47</v>
      </c>
      <c r="H197" s="15"/>
    </row>
    <row r="198" spans="1:8" ht="21.75" customHeight="1">
      <c r="A198" s="5">
        <v>4</v>
      </c>
      <c r="B198" s="43" t="s">
        <v>223</v>
      </c>
      <c r="C198" s="7">
        <v>1</v>
      </c>
      <c r="D198" s="52">
        <v>4619</v>
      </c>
      <c r="E198" s="5"/>
      <c r="F198" s="7"/>
      <c r="G198" s="56">
        <f>C198*(D198+E198+F198)</f>
        <v>4619</v>
      </c>
      <c r="H198" s="15"/>
    </row>
    <row r="199" spans="1:8" ht="15" customHeight="1">
      <c r="A199" s="5">
        <v>5</v>
      </c>
      <c r="B199" s="43" t="s">
        <v>224</v>
      </c>
      <c r="C199" s="7">
        <v>1</v>
      </c>
      <c r="D199" s="52">
        <v>4619</v>
      </c>
      <c r="E199" s="5"/>
      <c r="F199" s="7">
        <v>923.8</v>
      </c>
      <c r="G199" s="56">
        <v>5542.8</v>
      </c>
      <c r="H199" s="15"/>
    </row>
    <row r="200" spans="1:8" ht="15" customHeight="1">
      <c r="A200" s="5">
        <v>6</v>
      </c>
      <c r="B200" s="43" t="s">
        <v>225</v>
      </c>
      <c r="C200" s="7">
        <v>1</v>
      </c>
      <c r="D200" s="52">
        <v>4859</v>
      </c>
      <c r="E200" s="5"/>
      <c r="F200" s="7">
        <v>1457.7</v>
      </c>
      <c r="G200" s="56">
        <v>6316.7</v>
      </c>
      <c r="H200" s="15"/>
    </row>
    <row r="201" spans="1:8" ht="12.75">
      <c r="A201" s="5">
        <v>7</v>
      </c>
      <c r="B201" s="5" t="s">
        <v>190</v>
      </c>
      <c r="C201" s="7">
        <v>1</v>
      </c>
      <c r="D201" s="52">
        <v>5080.9</v>
      </c>
      <c r="E201" s="5"/>
      <c r="F201" s="7">
        <f>D201*30%</f>
        <v>1524.2699999999998</v>
      </c>
      <c r="G201" s="56">
        <f>C201*(D201+E201+F201)</f>
        <v>6605.169999999999</v>
      </c>
      <c r="H201" s="15"/>
    </row>
    <row r="202" spans="1:8" ht="12.75">
      <c r="A202" s="5">
        <v>8</v>
      </c>
      <c r="B202" s="5" t="s">
        <v>189</v>
      </c>
      <c r="C202" s="7">
        <v>2</v>
      </c>
      <c r="D202" s="52">
        <v>4619</v>
      </c>
      <c r="E202" s="5"/>
      <c r="F202" s="90">
        <v>1385.7</v>
      </c>
      <c r="G202" s="56">
        <v>12009.4</v>
      </c>
      <c r="H202" s="15"/>
    </row>
    <row r="203" spans="1:8" ht="12.75">
      <c r="A203" s="5">
        <v>9</v>
      </c>
      <c r="B203" s="5" t="s">
        <v>189</v>
      </c>
      <c r="C203" s="7">
        <v>1</v>
      </c>
      <c r="D203" s="52">
        <v>4379</v>
      </c>
      <c r="E203" s="5"/>
      <c r="F203" s="7">
        <f>D203*20%</f>
        <v>875.8000000000001</v>
      </c>
      <c r="G203" s="56">
        <f>C203*(D203+E203+F203)</f>
        <v>5254.8</v>
      </c>
      <c r="H203" s="15"/>
    </row>
    <row r="204" spans="1:8" ht="12.75">
      <c r="A204" s="5">
        <v>10</v>
      </c>
      <c r="B204" s="5" t="s">
        <v>189</v>
      </c>
      <c r="C204" s="7">
        <v>5</v>
      </c>
      <c r="D204" s="52">
        <v>3872</v>
      </c>
      <c r="E204" s="5"/>
      <c r="F204" s="90">
        <v>387.2</v>
      </c>
      <c r="G204" s="56">
        <v>20908.8</v>
      </c>
      <c r="H204" s="87"/>
    </row>
    <row r="205" spans="1:8" ht="12.75">
      <c r="A205" s="5">
        <v>11</v>
      </c>
      <c r="B205" s="55" t="s">
        <v>191</v>
      </c>
      <c r="C205" s="9">
        <v>9.25</v>
      </c>
      <c r="D205" s="73">
        <v>3151</v>
      </c>
      <c r="E205" s="23"/>
      <c r="F205" s="9"/>
      <c r="G205" s="56">
        <v>29146.75</v>
      </c>
      <c r="H205" s="15"/>
    </row>
    <row r="206" spans="1:8" ht="12.75">
      <c r="A206" s="5"/>
      <c r="B206" s="5" t="s">
        <v>102</v>
      </c>
      <c r="C206" s="8">
        <f>C195+C201+C204+C205+C202+C203+C198+C196+C197+C199+C200</f>
        <v>23.75</v>
      </c>
      <c r="D206" s="52"/>
      <c r="E206" s="5"/>
      <c r="F206" s="7"/>
      <c r="G206" s="59">
        <f>G195+G201+G204+G205+G202+G203+G198+G199+G196+G197+G200</f>
        <v>107887.77</v>
      </c>
      <c r="H206" s="27"/>
    </row>
    <row r="207" spans="1:8" ht="12.75">
      <c r="A207" s="17"/>
      <c r="B207" s="17"/>
      <c r="C207" s="51"/>
      <c r="D207" s="17"/>
      <c r="E207" s="17"/>
      <c r="F207" s="17"/>
      <c r="G207" s="57"/>
      <c r="H207" s="57"/>
    </row>
    <row r="208" spans="1:8" ht="12.75">
      <c r="A208" s="17"/>
      <c r="B208" s="58" t="s">
        <v>128</v>
      </c>
      <c r="C208" s="58"/>
      <c r="D208" s="58"/>
      <c r="E208" s="17"/>
      <c r="F208" s="17"/>
      <c r="G208" s="57"/>
      <c r="H208" s="57"/>
    </row>
    <row r="209" spans="1:8" ht="12.75">
      <c r="A209" s="5">
        <v>1</v>
      </c>
      <c r="B209" s="5" t="s">
        <v>31</v>
      </c>
      <c r="C209" s="5">
        <v>1</v>
      </c>
      <c r="D209" s="52">
        <v>8883.88</v>
      </c>
      <c r="E209" s="5"/>
      <c r="F209" s="90">
        <f>D209*30%</f>
        <v>2665.1639999999998</v>
      </c>
      <c r="G209" s="56">
        <f>C209*(D209+E209+F209)</f>
        <v>11549.043999999998</v>
      </c>
      <c r="H209" s="15"/>
    </row>
    <row r="210" spans="1:8" ht="12.75">
      <c r="A210" s="5">
        <v>2</v>
      </c>
      <c r="B210" s="5" t="s">
        <v>172</v>
      </c>
      <c r="C210" s="5">
        <v>0.25</v>
      </c>
      <c r="D210" s="52">
        <v>2019.06</v>
      </c>
      <c r="E210" s="5"/>
      <c r="F210" s="90">
        <f>D210*30%</f>
        <v>605.718</v>
      </c>
      <c r="G210" s="56">
        <f>(D210+E210+F210)</f>
        <v>2624.778</v>
      </c>
      <c r="H210" s="15"/>
    </row>
    <row r="211" spans="1:8" ht="12.75">
      <c r="A211" s="5">
        <v>3</v>
      </c>
      <c r="B211" s="43" t="s">
        <v>176</v>
      </c>
      <c r="C211" s="5">
        <v>1</v>
      </c>
      <c r="D211" s="52">
        <v>5260</v>
      </c>
      <c r="E211" s="5"/>
      <c r="F211" s="90">
        <f>D211*10%</f>
        <v>526</v>
      </c>
      <c r="G211" s="56">
        <f>C211*(D211+E211+F211)</f>
        <v>5786</v>
      </c>
      <c r="H211" s="15"/>
    </row>
    <row r="212" spans="1:8" ht="12.75">
      <c r="A212" s="5">
        <v>4</v>
      </c>
      <c r="B212" s="5" t="s">
        <v>190</v>
      </c>
      <c r="C212" s="5">
        <v>1</v>
      </c>
      <c r="D212" s="52">
        <v>4259.2</v>
      </c>
      <c r="E212" s="5"/>
      <c r="F212" s="7">
        <f>D212*30%</f>
        <v>1277.76</v>
      </c>
      <c r="G212" s="56">
        <f>C212*(D212+E212+F212)</f>
        <v>5536.96</v>
      </c>
      <c r="H212" s="15"/>
    </row>
    <row r="213" spans="1:8" ht="12.75">
      <c r="A213" s="5">
        <v>5</v>
      </c>
      <c r="B213" s="5" t="s">
        <v>198</v>
      </c>
      <c r="C213" s="5">
        <v>1</v>
      </c>
      <c r="D213" s="52">
        <v>4859</v>
      </c>
      <c r="E213" s="5"/>
      <c r="F213" s="7">
        <f>D213*30%</f>
        <v>1457.7</v>
      </c>
      <c r="G213" s="56">
        <f>C213*(D213+E213+F213)</f>
        <v>6316.7</v>
      </c>
      <c r="H213" s="15"/>
    </row>
    <row r="214" spans="1:8" s="54" customFormat="1" ht="12.75">
      <c r="A214" s="52">
        <v>6</v>
      </c>
      <c r="B214" s="5" t="s">
        <v>189</v>
      </c>
      <c r="C214" s="52">
        <v>3</v>
      </c>
      <c r="D214" s="52">
        <v>4379</v>
      </c>
      <c r="E214" s="52"/>
      <c r="F214" s="80">
        <v>1313.7</v>
      </c>
      <c r="G214" s="56">
        <v>15297.5</v>
      </c>
      <c r="H214" s="17"/>
    </row>
    <row r="215" spans="1:8" s="54" customFormat="1" ht="22.5">
      <c r="A215" s="52">
        <v>7</v>
      </c>
      <c r="B215" s="43" t="s">
        <v>197</v>
      </c>
      <c r="C215" s="52">
        <v>2</v>
      </c>
      <c r="D215" s="52">
        <v>4859</v>
      </c>
      <c r="E215" s="52"/>
      <c r="F215" s="53">
        <v>1457.7</v>
      </c>
      <c r="G215" s="56">
        <v>12633.4</v>
      </c>
      <c r="H215" s="17"/>
    </row>
    <row r="216" spans="1:8" s="54" customFormat="1" ht="22.5">
      <c r="A216" s="52">
        <v>8</v>
      </c>
      <c r="B216" s="43" t="s">
        <v>194</v>
      </c>
      <c r="C216" s="52">
        <v>5</v>
      </c>
      <c r="D216" s="52">
        <v>3391</v>
      </c>
      <c r="E216" s="52"/>
      <c r="F216" s="53"/>
      <c r="G216" s="56">
        <v>16955</v>
      </c>
      <c r="H216" s="17"/>
    </row>
    <row r="217" spans="1:8" ht="12.75">
      <c r="A217" s="5"/>
      <c r="B217" s="5" t="s">
        <v>129</v>
      </c>
      <c r="C217" s="18">
        <f>C209+C210+C211+C212+C213+C214+C215+C216</f>
        <v>14.25</v>
      </c>
      <c r="D217" s="52"/>
      <c r="E217" s="5"/>
      <c r="F217" s="7"/>
      <c r="G217" s="59">
        <f>G209+G210+G211+G212+G213+G214+G215+G216</f>
        <v>76699.38200000001</v>
      </c>
      <c r="H217" s="57"/>
    </row>
    <row r="218" spans="1:8" ht="12.75">
      <c r="A218" s="15"/>
      <c r="B218" s="15"/>
      <c r="C218" s="19"/>
      <c r="D218" s="17"/>
      <c r="E218" s="15"/>
      <c r="F218" s="15"/>
      <c r="G218" s="57"/>
      <c r="H218" s="27"/>
    </row>
    <row r="219" spans="1:8" ht="12.75">
      <c r="A219" s="15"/>
      <c r="B219" s="106" t="s">
        <v>226</v>
      </c>
      <c r="C219" s="25"/>
      <c r="D219" s="17"/>
      <c r="E219" s="15"/>
      <c r="F219" s="15"/>
      <c r="G219" s="17"/>
      <c r="H219" s="15"/>
    </row>
    <row r="220" spans="1:8" s="54" customFormat="1" ht="12.75">
      <c r="A220" s="52">
        <v>1</v>
      </c>
      <c r="B220" s="52" t="s">
        <v>45</v>
      </c>
      <c r="C220" s="53">
        <v>1</v>
      </c>
      <c r="D220" s="52">
        <v>12482.65</v>
      </c>
      <c r="E220" s="52"/>
      <c r="F220" s="80">
        <f>D220*30%</f>
        <v>3744.7949999999996</v>
      </c>
      <c r="G220" s="56">
        <f>C220*(D220+E220+F220)</f>
        <v>16227.445</v>
      </c>
      <c r="H220" s="17"/>
    </row>
    <row r="221" spans="1:8" s="54" customFormat="1" ht="12.75">
      <c r="A221" s="52">
        <v>2</v>
      </c>
      <c r="B221" s="52" t="s">
        <v>46</v>
      </c>
      <c r="C221" s="53">
        <v>3.25</v>
      </c>
      <c r="D221" s="66">
        <v>9659.2</v>
      </c>
      <c r="E221" s="66"/>
      <c r="F221" s="80">
        <v>3120.66</v>
      </c>
      <c r="G221" s="56">
        <v>40810.09</v>
      </c>
      <c r="H221" s="17"/>
    </row>
    <row r="222" spans="1:8" s="54" customFormat="1" ht="12.75">
      <c r="A222" s="52">
        <v>3</v>
      </c>
      <c r="B222" s="52" t="s">
        <v>46</v>
      </c>
      <c r="C222" s="53">
        <v>1</v>
      </c>
      <c r="D222" s="66">
        <v>9061.2</v>
      </c>
      <c r="E222" s="66"/>
      <c r="F222" s="53">
        <v>906.12</v>
      </c>
      <c r="G222" s="56">
        <v>9967.31</v>
      </c>
      <c r="H222" s="17"/>
    </row>
    <row r="223" spans="1:8" s="54" customFormat="1" ht="12.75">
      <c r="A223" s="52">
        <v>4</v>
      </c>
      <c r="B223" s="52" t="s">
        <v>46</v>
      </c>
      <c r="C223" s="53">
        <v>0.5</v>
      </c>
      <c r="D223" s="66">
        <v>4230.85</v>
      </c>
      <c r="E223" s="66"/>
      <c r="F223" s="80">
        <v>423.09</v>
      </c>
      <c r="G223" s="56">
        <v>4653.95</v>
      </c>
      <c r="H223" s="17"/>
    </row>
    <row r="224" spans="1:8" s="54" customFormat="1" ht="12.75">
      <c r="A224" s="52">
        <v>5</v>
      </c>
      <c r="B224" s="5" t="s">
        <v>190</v>
      </c>
      <c r="C224" s="53">
        <v>1</v>
      </c>
      <c r="D224" s="52">
        <v>6146.64</v>
      </c>
      <c r="E224" s="52"/>
      <c r="F224" s="80">
        <f>D224*20%</f>
        <v>1229.3280000000002</v>
      </c>
      <c r="G224" s="56">
        <f>C224*(D224+E224+F224)</f>
        <v>7375.968000000001</v>
      </c>
      <c r="H224" s="17"/>
    </row>
    <row r="225" spans="1:8" s="54" customFormat="1" ht="12.75">
      <c r="A225" s="52">
        <v>6</v>
      </c>
      <c r="B225" s="52" t="s">
        <v>199</v>
      </c>
      <c r="C225" s="53">
        <v>5</v>
      </c>
      <c r="D225" s="52">
        <v>5587.85</v>
      </c>
      <c r="E225" s="52"/>
      <c r="F225" s="80">
        <v>1676.36</v>
      </c>
      <c r="G225" s="56">
        <v>35203.45</v>
      </c>
      <c r="H225" s="17"/>
    </row>
    <row r="226" spans="1:8" s="54" customFormat="1" ht="12.75">
      <c r="A226" s="52">
        <v>7</v>
      </c>
      <c r="B226" s="52" t="s">
        <v>199</v>
      </c>
      <c r="C226" s="53">
        <v>1</v>
      </c>
      <c r="D226" s="52">
        <v>5035.85</v>
      </c>
      <c r="E226" s="52"/>
      <c r="F226" s="80">
        <v>1007.17</v>
      </c>
      <c r="G226" s="56">
        <v>6043.02</v>
      </c>
      <c r="H226" s="17"/>
    </row>
    <row r="227" spans="1:8" s="54" customFormat="1" ht="12.75">
      <c r="A227" s="52">
        <v>8</v>
      </c>
      <c r="B227" s="52" t="s">
        <v>199</v>
      </c>
      <c r="C227" s="53">
        <v>4</v>
      </c>
      <c r="D227" s="52">
        <v>4728.8</v>
      </c>
      <c r="E227" s="52"/>
      <c r="F227" s="80">
        <v>945.76</v>
      </c>
      <c r="G227" s="56">
        <v>21279.6</v>
      </c>
      <c r="H227" s="17"/>
    </row>
    <row r="228" spans="1:8" s="54" customFormat="1" ht="22.5">
      <c r="A228" s="52">
        <v>9</v>
      </c>
      <c r="B228" s="43" t="s">
        <v>194</v>
      </c>
      <c r="C228" s="53">
        <v>4.5</v>
      </c>
      <c r="D228" s="52">
        <v>3899.65</v>
      </c>
      <c r="E228" s="52"/>
      <c r="F228" s="53"/>
      <c r="G228" s="56">
        <f>C228*(D228+E228+F228)</f>
        <v>17548.425</v>
      </c>
      <c r="H228" s="17"/>
    </row>
    <row r="229" spans="1:8" s="54" customFormat="1" ht="12.75">
      <c r="A229" s="52"/>
      <c r="B229" s="52" t="s">
        <v>103</v>
      </c>
      <c r="C229" s="101">
        <f>C220+C221+C222+C223+C224+C225+C228+C226+C227</f>
        <v>21.25</v>
      </c>
      <c r="D229" s="52"/>
      <c r="E229" s="52"/>
      <c r="F229" s="53"/>
      <c r="G229" s="59">
        <f>G220+G221+G222+G223+G224+G225+G228+G226+G227</f>
        <v>159109.258</v>
      </c>
      <c r="H229" s="51"/>
    </row>
    <row r="230" spans="1:8" ht="12.75">
      <c r="A230" s="15"/>
      <c r="B230" s="20" t="s">
        <v>81</v>
      </c>
      <c r="C230" s="15"/>
      <c r="D230" s="17"/>
      <c r="E230" s="15"/>
      <c r="F230" s="15"/>
      <c r="G230" s="17"/>
      <c r="H230" s="15"/>
    </row>
    <row r="231" spans="1:8" ht="12.75">
      <c r="A231" s="15"/>
      <c r="B231" s="20" t="s">
        <v>34</v>
      </c>
      <c r="C231" s="15"/>
      <c r="D231" s="17"/>
      <c r="E231" s="15"/>
      <c r="F231" s="15"/>
      <c r="G231" s="17"/>
      <c r="H231" s="15"/>
    </row>
    <row r="232" spans="1:8" s="54" customFormat="1" ht="12.75">
      <c r="A232" s="52">
        <v>1</v>
      </c>
      <c r="B232" s="52" t="s">
        <v>35</v>
      </c>
      <c r="C232" s="53">
        <v>1</v>
      </c>
      <c r="D232" s="52">
        <v>8364.18</v>
      </c>
      <c r="E232" s="52"/>
      <c r="F232" s="80">
        <f>D232*30%</f>
        <v>2509.254</v>
      </c>
      <c r="G232" s="56">
        <f aca="true" t="shared" si="3" ref="G232:G237">C232*(D232+E232+F232)</f>
        <v>10873.434000000001</v>
      </c>
      <c r="H232" s="17"/>
    </row>
    <row r="233" spans="1:8" s="54" customFormat="1" ht="12.75">
      <c r="A233" s="52">
        <v>2</v>
      </c>
      <c r="B233" s="52" t="s">
        <v>36</v>
      </c>
      <c r="C233" s="97">
        <v>0.5</v>
      </c>
      <c r="D233" s="66">
        <v>3485.08</v>
      </c>
      <c r="E233" s="66"/>
      <c r="F233" s="80">
        <f>D233*30%</f>
        <v>1045.524</v>
      </c>
      <c r="G233" s="56">
        <f>(D233+E233+F233)</f>
        <v>4530.603999999999</v>
      </c>
      <c r="H233" s="17"/>
    </row>
    <row r="234" spans="1:8" s="54" customFormat="1" ht="12" customHeight="1">
      <c r="A234" s="52">
        <v>3</v>
      </c>
      <c r="B234" s="52" t="s">
        <v>179</v>
      </c>
      <c r="C234" s="97">
        <v>1</v>
      </c>
      <c r="D234" s="66">
        <v>4859</v>
      </c>
      <c r="E234" s="66"/>
      <c r="F234" s="53">
        <f>D234*10%</f>
        <v>485.90000000000003</v>
      </c>
      <c r="G234" s="56">
        <f t="shared" si="3"/>
        <v>5344.9</v>
      </c>
      <c r="H234" s="17"/>
    </row>
    <row r="235" spans="1:8" s="54" customFormat="1" ht="11.25" customHeight="1">
      <c r="A235" s="52">
        <v>4</v>
      </c>
      <c r="B235" s="52" t="s">
        <v>178</v>
      </c>
      <c r="C235" s="97">
        <v>0.5</v>
      </c>
      <c r="D235" s="66">
        <v>4859</v>
      </c>
      <c r="E235" s="66"/>
      <c r="F235" s="53">
        <v>485.9</v>
      </c>
      <c r="G235" s="56">
        <f t="shared" si="3"/>
        <v>2672.45</v>
      </c>
      <c r="H235" s="17"/>
    </row>
    <row r="236" spans="1:8" s="54" customFormat="1" ht="12.75">
      <c r="A236" s="52">
        <v>5</v>
      </c>
      <c r="B236" s="52" t="s">
        <v>177</v>
      </c>
      <c r="C236" s="53">
        <v>1.5</v>
      </c>
      <c r="D236" s="52">
        <v>4859</v>
      </c>
      <c r="E236" s="52"/>
      <c r="F236" s="53">
        <f>D236*30%</f>
        <v>1457.7</v>
      </c>
      <c r="G236" s="56">
        <v>8538</v>
      </c>
      <c r="H236" s="17"/>
    </row>
    <row r="237" spans="1:8" s="54" customFormat="1" ht="12.75">
      <c r="A237" s="52">
        <v>6</v>
      </c>
      <c r="B237" s="5" t="s">
        <v>190</v>
      </c>
      <c r="C237" s="53">
        <v>1</v>
      </c>
      <c r="D237" s="52">
        <v>4816.9</v>
      </c>
      <c r="E237" s="52"/>
      <c r="F237" s="53">
        <f>D237*20%</f>
        <v>963.38</v>
      </c>
      <c r="G237" s="56">
        <f t="shared" si="3"/>
        <v>5780.28</v>
      </c>
      <c r="H237" s="86"/>
    </row>
    <row r="238" spans="1:8" s="54" customFormat="1" ht="12.75">
      <c r="A238" s="52">
        <v>7</v>
      </c>
      <c r="B238" s="100" t="s">
        <v>200</v>
      </c>
      <c r="C238" s="53">
        <v>3</v>
      </c>
      <c r="D238" s="52">
        <v>4619</v>
      </c>
      <c r="E238" s="52"/>
      <c r="F238" s="53">
        <v>1313.7</v>
      </c>
      <c r="G238" s="56">
        <v>16952.19</v>
      </c>
      <c r="H238" s="86"/>
    </row>
    <row r="239" spans="1:8" s="54" customFormat="1" ht="12.75">
      <c r="A239" s="52">
        <v>8</v>
      </c>
      <c r="B239" s="55" t="s">
        <v>191</v>
      </c>
      <c r="C239" s="53">
        <v>3</v>
      </c>
      <c r="D239" s="52">
        <v>3151</v>
      </c>
      <c r="E239" s="52"/>
      <c r="F239" s="53"/>
      <c r="G239" s="56">
        <v>9453</v>
      </c>
      <c r="H239" s="86"/>
    </row>
    <row r="240" spans="1:8" ht="12.75">
      <c r="A240" s="52"/>
      <c r="B240" s="52" t="s">
        <v>105</v>
      </c>
      <c r="C240" s="101">
        <f>C232+C233+C234+C236+C237+C238+C239+C235</f>
        <v>11.5</v>
      </c>
      <c r="D240" s="52"/>
      <c r="E240" s="52"/>
      <c r="F240" s="53"/>
      <c r="G240" s="59">
        <f>G232+G233+G234+G236+G237+G238+G239+G235</f>
        <v>64144.85799999999</v>
      </c>
      <c r="H240" s="57"/>
    </row>
    <row r="241" spans="1:8" ht="12.75">
      <c r="A241" s="15"/>
      <c r="B241" s="15"/>
      <c r="C241" s="19"/>
      <c r="D241" s="17"/>
      <c r="E241" s="15"/>
      <c r="F241" s="15"/>
      <c r="G241" s="17"/>
      <c r="H241" s="15"/>
    </row>
    <row r="242" spans="1:8" ht="12.75">
      <c r="A242" s="15"/>
      <c r="B242" s="20" t="s">
        <v>39</v>
      </c>
      <c r="C242" s="15"/>
      <c r="D242" s="17"/>
      <c r="E242" s="15"/>
      <c r="F242" s="15"/>
      <c r="G242" s="17"/>
      <c r="H242" s="15"/>
    </row>
    <row r="243" spans="1:8" ht="12.75">
      <c r="A243" s="5">
        <v>1</v>
      </c>
      <c r="B243" s="5" t="s">
        <v>40</v>
      </c>
      <c r="C243" s="5">
        <v>1</v>
      </c>
      <c r="D243" s="52">
        <v>7667.17</v>
      </c>
      <c r="E243" s="5"/>
      <c r="F243" s="90">
        <f>D243*30%</f>
        <v>2300.151</v>
      </c>
      <c r="G243" s="56">
        <f>C243*(D243+E243+F243)</f>
        <v>9967.321</v>
      </c>
      <c r="H243" s="15"/>
    </row>
    <row r="244" spans="1:8" ht="12.75">
      <c r="A244" s="5">
        <v>2</v>
      </c>
      <c r="B244" s="5" t="s">
        <v>41</v>
      </c>
      <c r="C244" s="13">
        <v>2</v>
      </c>
      <c r="D244" s="66">
        <v>6970.15</v>
      </c>
      <c r="E244" s="24"/>
      <c r="F244" s="90">
        <f>D244*30%</f>
        <v>2091.0449999999996</v>
      </c>
      <c r="G244" s="56">
        <f>C244*(D244+E244+F244)</f>
        <v>18122.39</v>
      </c>
      <c r="H244" s="15"/>
    </row>
    <row r="245" spans="1:8" s="54" customFormat="1" ht="12.75">
      <c r="A245" s="52">
        <v>3</v>
      </c>
      <c r="B245" s="52" t="s">
        <v>42</v>
      </c>
      <c r="C245" s="53">
        <v>1</v>
      </c>
      <c r="D245" s="52">
        <v>6146.64</v>
      </c>
      <c r="E245" s="52"/>
      <c r="F245" s="80">
        <f>D245*30%</f>
        <v>1843.992</v>
      </c>
      <c r="G245" s="56">
        <f>C245*(D245+E245+F245)</f>
        <v>7990.6320000000005</v>
      </c>
      <c r="H245" s="17"/>
    </row>
    <row r="246" spans="1:8" s="54" customFormat="1" ht="12.75">
      <c r="A246" s="52">
        <v>4</v>
      </c>
      <c r="B246" s="52" t="s">
        <v>43</v>
      </c>
      <c r="C246" s="53">
        <v>8</v>
      </c>
      <c r="D246" s="52">
        <v>5587.85</v>
      </c>
      <c r="E246" s="52"/>
      <c r="F246" s="80">
        <v>1676.36</v>
      </c>
      <c r="G246" s="56">
        <v>58113.68</v>
      </c>
      <c r="H246" s="17"/>
    </row>
    <row r="247" spans="1:8" s="54" customFormat="1" ht="12.75">
      <c r="A247" s="52">
        <v>5</v>
      </c>
      <c r="B247" s="52" t="s">
        <v>44</v>
      </c>
      <c r="C247" s="53">
        <v>6</v>
      </c>
      <c r="D247" s="52">
        <v>5311.85</v>
      </c>
      <c r="E247" s="52"/>
      <c r="F247" s="80">
        <v>1117.57</v>
      </c>
      <c r="G247" s="56">
        <v>37600.81</v>
      </c>
      <c r="H247" s="17"/>
    </row>
    <row r="248" spans="1:8" s="54" customFormat="1" ht="12.75">
      <c r="A248" s="52">
        <v>6</v>
      </c>
      <c r="B248" s="52" t="s">
        <v>127</v>
      </c>
      <c r="C248" s="53">
        <v>1</v>
      </c>
      <c r="D248" s="52">
        <v>4859</v>
      </c>
      <c r="E248" s="52"/>
      <c r="F248" s="53"/>
      <c r="G248" s="56">
        <f>C248*(D248+E248+F248)</f>
        <v>4859</v>
      </c>
      <c r="H248" s="17"/>
    </row>
    <row r="249" spans="1:8" s="54" customFormat="1" ht="12.75">
      <c r="A249" s="52">
        <v>7</v>
      </c>
      <c r="B249" s="55" t="s">
        <v>191</v>
      </c>
      <c r="C249" s="53">
        <v>5</v>
      </c>
      <c r="D249" s="52">
        <v>3151</v>
      </c>
      <c r="E249" s="52"/>
      <c r="F249" s="53"/>
      <c r="G249" s="56">
        <v>15755</v>
      </c>
      <c r="H249" s="17"/>
    </row>
    <row r="250" spans="1:8" ht="12.75">
      <c r="A250" s="5"/>
      <c r="B250" s="5" t="s">
        <v>106</v>
      </c>
      <c r="C250" s="18">
        <f>C243+C244+C245+C246+C247+C248+C249</f>
        <v>24</v>
      </c>
      <c r="D250" s="52"/>
      <c r="E250" s="5"/>
      <c r="F250" s="7"/>
      <c r="G250" s="59">
        <f>G243+G244+G245+G246+G247+G248+G249</f>
        <v>152408.83299999998</v>
      </c>
      <c r="H250" s="51"/>
    </row>
    <row r="251" spans="1:8" ht="12.75">
      <c r="A251" s="15"/>
      <c r="B251" s="15"/>
      <c r="C251" s="19"/>
      <c r="D251" s="17"/>
      <c r="E251" s="15"/>
      <c r="F251" s="15"/>
      <c r="G251" s="17"/>
      <c r="H251" s="15"/>
    </row>
    <row r="252" spans="1:8" ht="12.75">
      <c r="A252" s="15"/>
      <c r="B252" s="20" t="s">
        <v>47</v>
      </c>
      <c r="C252" s="15"/>
      <c r="D252" s="17"/>
      <c r="E252" s="15"/>
      <c r="F252" s="15"/>
      <c r="G252" s="17"/>
      <c r="H252" s="15"/>
    </row>
    <row r="253" spans="1:8" ht="12.75">
      <c r="A253" s="5">
        <v>1</v>
      </c>
      <c r="B253" s="5" t="s">
        <v>190</v>
      </c>
      <c r="C253" s="7">
        <v>1</v>
      </c>
      <c r="D253" s="52">
        <v>5080.9</v>
      </c>
      <c r="E253" s="5"/>
      <c r="F253" s="7">
        <f>D253*30%</f>
        <v>1524.2699999999998</v>
      </c>
      <c r="G253" s="56">
        <f>C253*(D253+E253+F253)</f>
        <v>6605.169999999999</v>
      </c>
      <c r="H253" s="15"/>
    </row>
    <row r="254" spans="1:8" ht="12.75">
      <c r="A254" s="5">
        <v>2</v>
      </c>
      <c r="B254" s="5" t="s">
        <v>189</v>
      </c>
      <c r="C254" s="7">
        <v>2.5</v>
      </c>
      <c r="D254" s="66">
        <v>4619</v>
      </c>
      <c r="E254" s="24"/>
      <c r="F254" s="7">
        <f>D254*30%</f>
        <v>1385.7</v>
      </c>
      <c r="G254" s="56">
        <f>C254*(D254+E254+F254)</f>
        <v>15011.75</v>
      </c>
      <c r="H254" s="15"/>
    </row>
    <row r="255" spans="1:8" ht="12.75">
      <c r="A255" s="5">
        <v>3</v>
      </c>
      <c r="B255" s="5" t="s">
        <v>189</v>
      </c>
      <c r="C255" s="7">
        <v>2</v>
      </c>
      <c r="D255" s="66">
        <v>3872</v>
      </c>
      <c r="E255" s="24"/>
      <c r="F255" s="90">
        <f>D255*30%</f>
        <v>1161.6</v>
      </c>
      <c r="G255" s="56">
        <f>C255*(D255+E255+F255)</f>
        <v>10067.2</v>
      </c>
      <c r="H255" s="87"/>
    </row>
    <row r="256" spans="1:8" ht="12.75">
      <c r="A256" s="5">
        <v>4</v>
      </c>
      <c r="B256" s="55" t="s">
        <v>191</v>
      </c>
      <c r="C256" s="7">
        <v>4</v>
      </c>
      <c r="D256" s="52">
        <v>3151</v>
      </c>
      <c r="E256" s="5"/>
      <c r="F256" s="7"/>
      <c r="G256" s="56">
        <f>C256*(D256+E256+F256)</f>
        <v>12604</v>
      </c>
      <c r="H256" s="15"/>
    </row>
    <row r="257" spans="1:8" ht="12.75">
      <c r="A257" s="5">
        <v>5</v>
      </c>
      <c r="B257" s="5" t="s">
        <v>48</v>
      </c>
      <c r="C257" s="7">
        <v>1</v>
      </c>
      <c r="D257" s="52">
        <v>3899.65</v>
      </c>
      <c r="E257" s="5"/>
      <c r="F257" s="7"/>
      <c r="G257" s="56">
        <f>C257*(D257+E257+F257)</f>
        <v>3899.65</v>
      </c>
      <c r="H257" s="15"/>
    </row>
    <row r="258" spans="1:8" ht="12.75">
      <c r="A258" s="5"/>
      <c r="B258" s="5" t="s">
        <v>107</v>
      </c>
      <c r="C258" s="18">
        <f>C253+C255+C256+C257+C254</f>
        <v>10.5</v>
      </c>
      <c r="D258" s="52"/>
      <c r="E258" s="5"/>
      <c r="F258" s="7"/>
      <c r="G258" s="59">
        <f>G253+G255+G256+G257+G254</f>
        <v>48187.77</v>
      </c>
      <c r="H258" s="19"/>
    </row>
    <row r="259" spans="1:8" ht="6" customHeight="1">
      <c r="A259" s="11"/>
      <c r="B259" s="15"/>
      <c r="C259" s="19"/>
      <c r="D259" s="17"/>
      <c r="E259" s="15"/>
      <c r="F259" s="15"/>
      <c r="G259" s="17"/>
      <c r="H259" s="15"/>
    </row>
    <row r="260" spans="1:8" ht="12.75">
      <c r="A260" s="15"/>
      <c r="B260" s="20" t="s">
        <v>50</v>
      </c>
      <c r="C260" s="15"/>
      <c r="D260" s="17"/>
      <c r="E260" s="15"/>
      <c r="F260" s="15"/>
      <c r="G260" s="17"/>
      <c r="H260" s="15"/>
    </row>
    <row r="261" spans="1:8" ht="14.25" customHeight="1">
      <c r="A261" s="5">
        <v>1</v>
      </c>
      <c r="B261" s="43" t="s">
        <v>180</v>
      </c>
      <c r="C261" s="5">
        <v>1</v>
      </c>
      <c r="D261" s="52">
        <v>6948.37</v>
      </c>
      <c r="E261" s="5"/>
      <c r="F261" s="90">
        <f>D261*10%</f>
        <v>694.837</v>
      </c>
      <c r="G261" s="56">
        <f>C261*(D261+E261+F261)</f>
        <v>7643.207</v>
      </c>
      <c r="H261" s="15"/>
    </row>
    <row r="262" spans="1:8" ht="12.75">
      <c r="A262" s="5">
        <v>2</v>
      </c>
      <c r="B262" s="5" t="s">
        <v>51</v>
      </c>
      <c r="C262" s="13">
        <v>0.5</v>
      </c>
      <c r="D262" s="52">
        <v>3158.35</v>
      </c>
      <c r="E262" s="5"/>
      <c r="F262" s="7"/>
      <c r="G262" s="56">
        <f>D262</f>
        <v>3158.35</v>
      </c>
      <c r="H262" s="15"/>
    </row>
    <row r="263" spans="1:8" ht="12.75">
      <c r="A263" s="5">
        <v>3</v>
      </c>
      <c r="B263" s="5" t="s">
        <v>52</v>
      </c>
      <c r="C263" s="7">
        <v>1.5</v>
      </c>
      <c r="D263" s="52">
        <v>6316.7</v>
      </c>
      <c r="E263" s="5"/>
      <c r="F263" s="7">
        <v>2842.52</v>
      </c>
      <c r="G263" s="56">
        <v>12317.56</v>
      </c>
      <c r="H263" s="15"/>
    </row>
    <row r="264" spans="1:8" ht="12.75">
      <c r="A264" s="5">
        <v>4</v>
      </c>
      <c r="B264" s="55" t="s">
        <v>191</v>
      </c>
      <c r="C264" s="7">
        <v>1</v>
      </c>
      <c r="D264" s="52">
        <v>3623.65</v>
      </c>
      <c r="E264" s="5"/>
      <c r="F264" s="7"/>
      <c r="G264" s="56">
        <f>C264*(D264+E264+F264)</f>
        <v>3623.65</v>
      </c>
      <c r="H264" s="15"/>
    </row>
    <row r="265" spans="1:8" ht="12.75">
      <c r="A265" s="5"/>
      <c r="B265" s="5" t="s">
        <v>107</v>
      </c>
      <c r="C265" s="18">
        <f>C261+C262+C263+C264</f>
        <v>4</v>
      </c>
      <c r="D265" s="52"/>
      <c r="E265" s="5"/>
      <c r="F265" s="7"/>
      <c r="G265" s="59">
        <f>G261+G262+G263+G264</f>
        <v>26742.767</v>
      </c>
      <c r="H265" s="19"/>
    </row>
    <row r="266" spans="1:8" ht="3.75" customHeight="1">
      <c r="A266" s="15"/>
      <c r="B266" s="15"/>
      <c r="C266" s="19"/>
      <c r="D266" s="17"/>
      <c r="E266" s="15"/>
      <c r="F266" s="15"/>
      <c r="G266" s="57"/>
      <c r="H266" s="27"/>
    </row>
    <row r="267" spans="1:8" ht="12.75">
      <c r="A267" s="15"/>
      <c r="B267" s="20" t="s">
        <v>53</v>
      </c>
      <c r="C267" s="15"/>
      <c r="D267" s="17"/>
      <c r="E267" s="15"/>
      <c r="F267" s="15"/>
      <c r="G267" s="17"/>
      <c r="H267" s="15"/>
    </row>
    <row r="268" spans="1:8" ht="12.75">
      <c r="A268" s="5">
        <v>1</v>
      </c>
      <c r="B268" s="5" t="s">
        <v>54</v>
      </c>
      <c r="C268" s="5">
        <v>1</v>
      </c>
      <c r="D268" s="52">
        <v>6146.64</v>
      </c>
      <c r="E268" s="5"/>
      <c r="F268" s="90">
        <f>D268*30%</f>
        <v>1843.992</v>
      </c>
      <c r="G268" s="56">
        <f>C268*(D268+E268+F268)</f>
        <v>7990.6320000000005</v>
      </c>
      <c r="H268" s="15"/>
    </row>
    <row r="269" spans="1:8" ht="12.75">
      <c r="A269" s="5">
        <v>2</v>
      </c>
      <c r="B269" s="5" t="s">
        <v>55</v>
      </c>
      <c r="C269" s="13">
        <v>2</v>
      </c>
      <c r="D269" s="66">
        <v>6049</v>
      </c>
      <c r="E269" s="24"/>
      <c r="F269" s="90">
        <f>D269*30%</f>
        <v>1814.7</v>
      </c>
      <c r="G269" s="56">
        <f>C269*(D269+E269+F269)</f>
        <v>15727.4</v>
      </c>
      <c r="H269" s="15"/>
    </row>
    <row r="270" spans="1:8" ht="12.75">
      <c r="A270" s="5">
        <v>3</v>
      </c>
      <c r="B270" s="5" t="s">
        <v>56</v>
      </c>
      <c r="C270" s="7">
        <v>1</v>
      </c>
      <c r="D270" s="52">
        <v>5311.85</v>
      </c>
      <c r="E270" s="5"/>
      <c r="F270" s="90">
        <f>D270*30%</f>
        <v>1593.555</v>
      </c>
      <c r="G270" s="56">
        <f>C270*(D270+E270+F270)</f>
        <v>6905.405000000001</v>
      </c>
      <c r="H270" s="15"/>
    </row>
    <row r="271" spans="1:8" ht="12.75">
      <c r="A271" s="5">
        <v>4</v>
      </c>
      <c r="B271" s="5" t="s">
        <v>56</v>
      </c>
      <c r="C271" s="7">
        <v>2</v>
      </c>
      <c r="D271" s="52">
        <v>4728.8</v>
      </c>
      <c r="E271" s="5"/>
      <c r="F271" s="90">
        <v>945.76</v>
      </c>
      <c r="G271" s="56">
        <v>10876.24</v>
      </c>
      <c r="H271" s="15"/>
    </row>
    <row r="272" spans="1:8" ht="12.75">
      <c r="A272" s="5">
        <v>5</v>
      </c>
      <c r="B272" s="5" t="s">
        <v>56</v>
      </c>
      <c r="C272" s="7">
        <v>5.5</v>
      </c>
      <c r="D272" s="52">
        <v>4452.8</v>
      </c>
      <c r="E272" s="5"/>
      <c r="F272" s="90">
        <v>890.56</v>
      </c>
      <c r="G272" s="56">
        <v>28381.75</v>
      </c>
      <c r="H272" s="15"/>
    </row>
    <row r="273" spans="1:8" ht="22.5">
      <c r="A273" s="5">
        <v>6</v>
      </c>
      <c r="B273" s="43" t="s">
        <v>194</v>
      </c>
      <c r="C273" s="7">
        <v>6</v>
      </c>
      <c r="D273" s="52">
        <v>3899.65</v>
      </c>
      <c r="E273" s="5"/>
      <c r="F273" s="7"/>
      <c r="G273" s="56">
        <f>D273*C273</f>
        <v>23397.9</v>
      </c>
      <c r="H273" s="15"/>
    </row>
    <row r="274" spans="1:8" ht="12.75">
      <c r="A274" s="5"/>
      <c r="B274" s="5" t="s">
        <v>108</v>
      </c>
      <c r="C274" s="8">
        <f>C268+C269+C270+C273+C271+C272</f>
        <v>17.5</v>
      </c>
      <c r="D274" s="52"/>
      <c r="E274" s="5"/>
      <c r="F274" s="7"/>
      <c r="G274" s="59">
        <f>G268+G269+G270+G273+G271+G272</f>
        <v>93279.32699999999</v>
      </c>
      <c r="H274" s="51"/>
    </row>
    <row r="275" spans="1:8" ht="3" customHeight="1">
      <c r="A275" s="15"/>
      <c r="B275" s="15"/>
      <c r="C275" s="21"/>
      <c r="D275" s="17"/>
      <c r="E275" s="15"/>
      <c r="F275" s="15"/>
      <c r="G275" s="57"/>
      <c r="H275" s="51"/>
    </row>
    <row r="276" spans="1:8" ht="15.75" customHeight="1">
      <c r="A276" s="15"/>
      <c r="B276" s="20" t="s">
        <v>58</v>
      </c>
      <c r="C276" s="15"/>
      <c r="D276" s="17"/>
      <c r="E276" s="15"/>
      <c r="F276" s="15"/>
      <c r="G276" s="17"/>
      <c r="H276" s="15"/>
    </row>
    <row r="277" spans="1:8" ht="12.75">
      <c r="A277" s="5">
        <v>1</v>
      </c>
      <c r="B277" s="5" t="s">
        <v>132</v>
      </c>
      <c r="C277" s="5">
        <v>1.5</v>
      </c>
      <c r="D277" s="52">
        <v>6667.1</v>
      </c>
      <c r="E277" s="5"/>
      <c r="F277" s="90">
        <f>D277*30%</f>
        <v>2000.13</v>
      </c>
      <c r="G277" s="56">
        <v>12606.88</v>
      </c>
      <c r="H277" s="15"/>
    </row>
    <row r="278" spans="1:8" ht="12.75">
      <c r="A278" s="5">
        <v>2</v>
      </c>
      <c r="B278" s="5" t="s">
        <v>227</v>
      </c>
      <c r="C278" s="7">
        <v>1</v>
      </c>
      <c r="D278" s="52">
        <v>5260</v>
      </c>
      <c r="E278" s="5"/>
      <c r="F278" s="90"/>
      <c r="G278" s="56">
        <v>5260</v>
      </c>
      <c r="H278" s="15"/>
    </row>
    <row r="279" spans="1:8" ht="12.75">
      <c r="A279" s="5">
        <v>3</v>
      </c>
      <c r="B279" s="5" t="s">
        <v>190</v>
      </c>
      <c r="C279" s="7">
        <v>1</v>
      </c>
      <c r="D279" s="52">
        <v>5080.9</v>
      </c>
      <c r="E279" s="5"/>
      <c r="F279" s="90">
        <f>D279*30%</f>
        <v>1524.2699999999998</v>
      </c>
      <c r="G279" s="56">
        <f>C279*(D279+E279+F279)</f>
        <v>6605.169999999999</v>
      </c>
      <c r="H279" s="15"/>
    </row>
    <row r="280" spans="1:8" ht="12.75">
      <c r="A280" s="5">
        <v>4</v>
      </c>
      <c r="B280" s="43" t="s">
        <v>201</v>
      </c>
      <c r="C280" s="7">
        <v>8.5</v>
      </c>
      <c r="D280" s="52">
        <v>5311.85</v>
      </c>
      <c r="E280" s="5"/>
      <c r="F280" s="90">
        <f>D280*30%</f>
        <v>1593.555</v>
      </c>
      <c r="G280" s="56">
        <v>58164.74</v>
      </c>
      <c r="H280" s="15"/>
    </row>
    <row r="281" spans="1:8" ht="12.75">
      <c r="A281" s="5">
        <v>5</v>
      </c>
      <c r="B281" s="5" t="s">
        <v>202</v>
      </c>
      <c r="C281" s="7">
        <v>1</v>
      </c>
      <c r="D281" s="52">
        <v>4619</v>
      </c>
      <c r="E281" s="5"/>
      <c r="F281" s="90">
        <f>D281*20%</f>
        <v>923.8000000000001</v>
      </c>
      <c r="G281" s="56">
        <f>C281*(D281+E281+F281)</f>
        <v>5542.8</v>
      </c>
      <c r="H281" s="15"/>
    </row>
    <row r="282" spans="1:8" ht="22.5">
      <c r="A282" s="5">
        <v>6</v>
      </c>
      <c r="B282" s="43" t="s">
        <v>203</v>
      </c>
      <c r="C282" s="7">
        <v>1</v>
      </c>
      <c r="D282" s="52">
        <v>4619</v>
      </c>
      <c r="E282" s="5"/>
      <c r="F282" s="90">
        <v>1385.7</v>
      </c>
      <c r="G282" s="56">
        <f>C282*(D282+E282+F282)</f>
        <v>6004.7</v>
      </c>
      <c r="H282" s="15"/>
    </row>
    <row r="283" spans="1:8" ht="12.75">
      <c r="A283" s="5">
        <v>7</v>
      </c>
      <c r="B283" s="55" t="s">
        <v>191</v>
      </c>
      <c r="C283" s="9">
        <v>4</v>
      </c>
      <c r="D283" s="73">
        <v>3387.33</v>
      </c>
      <c r="E283" s="23"/>
      <c r="F283" s="9"/>
      <c r="G283" s="56">
        <f>D283*C283</f>
        <v>13549.32</v>
      </c>
      <c r="H283" s="87"/>
    </row>
    <row r="284" spans="1:8" ht="12.75">
      <c r="A284" s="5"/>
      <c r="B284" s="5" t="s">
        <v>109</v>
      </c>
      <c r="C284" s="18">
        <f>C277+C279+C280+C281+C282+C283+C278</f>
        <v>18</v>
      </c>
      <c r="D284" s="52"/>
      <c r="E284" s="5"/>
      <c r="F284" s="7"/>
      <c r="G284" s="59">
        <f>G277+G279+G280+G281+G282+G283+G278</f>
        <v>107733.60999999999</v>
      </c>
      <c r="H284" s="57"/>
    </row>
    <row r="285" spans="1:8" ht="6" customHeight="1">
      <c r="A285" s="15"/>
      <c r="B285" s="15"/>
      <c r="C285" s="19"/>
      <c r="D285" s="17"/>
      <c r="E285" s="15"/>
      <c r="F285" s="15"/>
      <c r="G285" s="51"/>
      <c r="H285" s="19"/>
    </row>
    <row r="286" spans="1:8" ht="12.75">
      <c r="A286" s="15"/>
      <c r="B286" s="20" t="s">
        <v>117</v>
      </c>
      <c r="C286" s="15"/>
      <c r="D286" s="17"/>
      <c r="E286" s="15"/>
      <c r="F286" s="15"/>
      <c r="G286" s="17"/>
      <c r="H286" s="15"/>
    </row>
    <row r="287" spans="1:8" ht="22.5">
      <c r="A287" s="5">
        <v>1</v>
      </c>
      <c r="B287" s="43" t="s">
        <v>204</v>
      </c>
      <c r="C287" s="5">
        <v>1</v>
      </c>
      <c r="D287" s="52">
        <v>5344.9</v>
      </c>
      <c r="E287" s="5"/>
      <c r="F287" s="90">
        <f>D287*30%</f>
        <v>1603.4699999999998</v>
      </c>
      <c r="G287" s="56">
        <f>C287*(D287+E287+F287)</f>
        <v>6948.369999999999</v>
      </c>
      <c r="H287" s="15"/>
    </row>
    <row r="288" spans="1:8" ht="12.75">
      <c r="A288" s="5">
        <v>2</v>
      </c>
      <c r="B288" s="5" t="s">
        <v>198</v>
      </c>
      <c r="C288" s="13">
        <v>4.25</v>
      </c>
      <c r="D288" s="66">
        <v>4112</v>
      </c>
      <c r="E288" s="24"/>
      <c r="F288" s="90">
        <f>D288*25%</f>
        <v>1028</v>
      </c>
      <c r="G288" s="56">
        <v>20046</v>
      </c>
      <c r="H288" s="15"/>
    </row>
    <row r="289" spans="1:8" ht="12.75">
      <c r="A289" s="5">
        <v>3</v>
      </c>
      <c r="B289" s="5" t="s">
        <v>198</v>
      </c>
      <c r="C289" s="13">
        <v>1</v>
      </c>
      <c r="D289" s="66">
        <v>4619</v>
      </c>
      <c r="E289" s="24"/>
      <c r="F289" s="90">
        <f>D289*20%</f>
        <v>923.8000000000001</v>
      </c>
      <c r="G289" s="56">
        <f>C289*(D289+E289+F289)</f>
        <v>5542.8</v>
      </c>
      <c r="H289" s="15"/>
    </row>
    <row r="290" spans="1:8" ht="12.75">
      <c r="A290" s="5">
        <v>4</v>
      </c>
      <c r="B290" s="5" t="s">
        <v>198</v>
      </c>
      <c r="C290" s="13">
        <v>1</v>
      </c>
      <c r="D290" s="66">
        <v>4859</v>
      </c>
      <c r="E290" s="24"/>
      <c r="F290" s="90">
        <f>D290*30%</f>
        <v>1457.7</v>
      </c>
      <c r="G290" s="56">
        <v>6316.7</v>
      </c>
      <c r="H290" s="87"/>
    </row>
    <row r="291" spans="1:8" ht="12.75">
      <c r="A291" s="5">
        <v>5</v>
      </c>
      <c r="B291" s="55" t="s">
        <v>191</v>
      </c>
      <c r="C291" s="7">
        <v>6</v>
      </c>
      <c r="D291" s="52">
        <v>3391</v>
      </c>
      <c r="E291" s="5"/>
      <c r="F291" s="7"/>
      <c r="G291" s="56">
        <f>D291*C291</f>
        <v>20346</v>
      </c>
      <c r="H291" s="15"/>
    </row>
    <row r="292" spans="1:8" ht="12.75">
      <c r="A292" s="5"/>
      <c r="B292" s="5" t="s">
        <v>104</v>
      </c>
      <c r="C292" s="18">
        <f>C287+C288+C290+C291+C289</f>
        <v>13.25</v>
      </c>
      <c r="D292" s="52"/>
      <c r="E292" s="5"/>
      <c r="F292" s="7"/>
      <c r="G292" s="59">
        <f>G287+G288+G290+G291+G289</f>
        <v>59199.87</v>
      </c>
      <c r="H292" s="27"/>
    </row>
    <row r="293" spans="1:8" ht="14.25" customHeight="1">
      <c r="A293" s="15"/>
      <c r="B293" s="15"/>
      <c r="C293" s="19"/>
      <c r="D293" s="17"/>
      <c r="E293" s="15"/>
      <c r="F293" s="15"/>
      <c r="G293" s="57"/>
      <c r="H293" s="27"/>
    </row>
    <row r="294" spans="1:8" ht="12.75" customHeight="1">
      <c r="A294" s="15"/>
      <c r="B294" s="20" t="s">
        <v>59</v>
      </c>
      <c r="C294" s="15"/>
      <c r="D294" s="17"/>
      <c r="E294" s="15"/>
      <c r="F294" s="15"/>
      <c r="G294" s="17"/>
      <c r="H294" s="15"/>
    </row>
    <row r="295" spans="1:8" s="54" customFormat="1" ht="12.75">
      <c r="A295" s="52">
        <v>1</v>
      </c>
      <c r="B295" s="52" t="s">
        <v>60</v>
      </c>
      <c r="C295" s="52">
        <v>0.5</v>
      </c>
      <c r="D295" s="52">
        <v>3391</v>
      </c>
      <c r="E295" s="52"/>
      <c r="F295" s="53"/>
      <c r="G295" s="56">
        <f aca="true" t="shared" si="4" ref="G295:G309">C295*(D295+E295+F295)</f>
        <v>1695.5</v>
      </c>
      <c r="H295" s="17"/>
    </row>
    <row r="296" spans="1:8" s="54" customFormat="1" ht="12.75">
      <c r="A296" s="52">
        <v>2</v>
      </c>
      <c r="B296" s="52" t="s">
        <v>119</v>
      </c>
      <c r="C296" s="52">
        <v>1</v>
      </c>
      <c r="D296" s="52">
        <v>2670</v>
      </c>
      <c r="E296" s="52"/>
      <c r="F296" s="53"/>
      <c r="G296" s="56">
        <f t="shared" si="4"/>
        <v>2670</v>
      </c>
      <c r="H296" s="17"/>
    </row>
    <row r="297" spans="1:8" s="54" customFormat="1" ht="12.75">
      <c r="A297" s="52">
        <v>3</v>
      </c>
      <c r="B297" s="52" t="s">
        <v>61</v>
      </c>
      <c r="C297" s="52">
        <v>1.5</v>
      </c>
      <c r="D297" s="52">
        <v>2670</v>
      </c>
      <c r="E297" s="52"/>
      <c r="F297" s="53"/>
      <c r="G297" s="56">
        <f>D297*C297</f>
        <v>4005</v>
      </c>
      <c r="H297" s="17"/>
    </row>
    <row r="298" spans="1:8" s="54" customFormat="1" ht="13.5" customHeight="1">
      <c r="A298" s="52">
        <v>4</v>
      </c>
      <c r="B298" s="52" t="s">
        <v>62</v>
      </c>
      <c r="C298" s="52">
        <v>2</v>
      </c>
      <c r="D298" s="52">
        <v>2910</v>
      </c>
      <c r="E298" s="52"/>
      <c r="F298" s="53"/>
      <c r="G298" s="56">
        <f t="shared" si="4"/>
        <v>5820</v>
      </c>
      <c r="H298" s="17"/>
    </row>
    <row r="299" spans="1:8" s="54" customFormat="1" ht="12.75">
      <c r="A299" s="52">
        <v>5</v>
      </c>
      <c r="B299" s="52" t="s">
        <v>63</v>
      </c>
      <c r="C299" s="52">
        <v>2</v>
      </c>
      <c r="D299" s="52">
        <v>2670</v>
      </c>
      <c r="E299" s="52"/>
      <c r="F299" s="80"/>
      <c r="G299" s="56">
        <f t="shared" si="4"/>
        <v>5340</v>
      </c>
      <c r="H299" s="17"/>
    </row>
    <row r="300" spans="1:8" s="54" customFormat="1" ht="12.75">
      <c r="A300" s="52">
        <v>6</v>
      </c>
      <c r="B300" s="52" t="s">
        <v>64</v>
      </c>
      <c r="C300" s="52">
        <v>1</v>
      </c>
      <c r="D300" s="52">
        <v>2670</v>
      </c>
      <c r="E300" s="52"/>
      <c r="F300" s="53"/>
      <c r="G300" s="56">
        <f t="shared" si="4"/>
        <v>2670</v>
      </c>
      <c r="H300" s="17"/>
    </row>
    <row r="301" spans="1:8" s="54" customFormat="1" ht="12.75">
      <c r="A301" s="52">
        <v>7</v>
      </c>
      <c r="B301" s="52" t="s">
        <v>150</v>
      </c>
      <c r="C301" s="97">
        <v>1</v>
      </c>
      <c r="D301" s="66">
        <v>3391</v>
      </c>
      <c r="E301" s="66"/>
      <c r="F301" s="97"/>
      <c r="G301" s="56">
        <f t="shared" si="4"/>
        <v>3391</v>
      </c>
      <c r="H301" s="17"/>
    </row>
    <row r="302" spans="1:8" s="54" customFormat="1" ht="12.75">
      <c r="A302" s="52">
        <v>8</v>
      </c>
      <c r="B302" s="52" t="s">
        <v>149</v>
      </c>
      <c r="C302" s="53">
        <v>1</v>
      </c>
      <c r="D302" s="52">
        <v>3391</v>
      </c>
      <c r="E302" s="52"/>
      <c r="F302" s="53"/>
      <c r="G302" s="56">
        <f t="shared" si="4"/>
        <v>3391</v>
      </c>
      <c r="H302" s="17"/>
    </row>
    <row r="303" spans="1:8" s="54" customFormat="1" ht="12.75">
      <c r="A303" s="52">
        <v>9</v>
      </c>
      <c r="B303" s="52" t="s">
        <v>65</v>
      </c>
      <c r="C303" s="53">
        <v>0.5</v>
      </c>
      <c r="D303" s="52">
        <v>3391</v>
      </c>
      <c r="E303" s="52"/>
      <c r="F303" s="53"/>
      <c r="G303" s="56">
        <f t="shared" si="4"/>
        <v>1695.5</v>
      </c>
      <c r="H303" s="17"/>
    </row>
    <row r="304" spans="1:8" s="54" customFormat="1" ht="12.75">
      <c r="A304" s="52">
        <v>10</v>
      </c>
      <c r="B304" s="52" t="s">
        <v>126</v>
      </c>
      <c r="C304" s="53">
        <v>2</v>
      </c>
      <c r="D304" s="52">
        <v>4112</v>
      </c>
      <c r="E304" s="52"/>
      <c r="F304" s="53"/>
      <c r="G304" s="56">
        <v>7984</v>
      </c>
      <c r="H304" s="17"/>
    </row>
    <row r="305" spans="1:8" s="54" customFormat="1" ht="12.75">
      <c r="A305" s="52">
        <v>11</v>
      </c>
      <c r="B305" s="52" t="s">
        <v>121</v>
      </c>
      <c r="C305" s="53">
        <v>1</v>
      </c>
      <c r="D305" s="52">
        <v>3872</v>
      </c>
      <c r="E305" s="52"/>
      <c r="F305" s="53"/>
      <c r="G305" s="56">
        <f t="shared" si="4"/>
        <v>3872</v>
      </c>
      <c r="H305" s="17"/>
    </row>
    <row r="306" spans="1:8" s="54" customFormat="1" ht="12.75">
      <c r="A306" s="52">
        <v>12</v>
      </c>
      <c r="B306" s="52" t="s">
        <v>66</v>
      </c>
      <c r="C306" s="53">
        <v>1</v>
      </c>
      <c r="D306" s="52">
        <v>3391</v>
      </c>
      <c r="E306" s="52"/>
      <c r="F306" s="53"/>
      <c r="G306" s="56">
        <f t="shared" si="4"/>
        <v>3391</v>
      </c>
      <c r="H306" s="17"/>
    </row>
    <row r="307" spans="1:8" s="54" customFormat="1" ht="12.75">
      <c r="A307" s="52">
        <v>13</v>
      </c>
      <c r="B307" s="52" t="s">
        <v>67</v>
      </c>
      <c r="C307" s="53">
        <v>1</v>
      </c>
      <c r="D307" s="52">
        <v>3391</v>
      </c>
      <c r="E307" s="52"/>
      <c r="F307" s="53"/>
      <c r="G307" s="56">
        <f t="shared" si="4"/>
        <v>3391</v>
      </c>
      <c r="H307" s="17"/>
    </row>
    <row r="308" spans="1:8" s="54" customFormat="1" ht="12.75">
      <c r="A308" s="52">
        <v>14</v>
      </c>
      <c r="B308" s="52" t="s">
        <v>68</v>
      </c>
      <c r="C308" s="53">
        <v>2</v>
      </c>
      <c r="D308" s="52">
        <v>3872</v>
      </c>
      <c r="E308" s="52"/>
      <c r="F308" s="53"/>
      <c r="G308" s="56">
        <f t="shared" si="4"/>
        <v>7744</v>
      </c>
      <c r="H308" s="17"/>
    </row>
    <row r="309" spans="1:8" s="54" customFormat="1" ht="12.75">
      <c r="A309" s="52">
        <v>15</v>
      </c>
      <c r="B309" s="52" t="s">
        <v>69</v>
      </c>
      <c r="C309" s="53">
        <v>3.75</v>
      </c>
      <c r="D309" s="52">
        <v>3391</v>
      </c>
      <c r="E309" s="52"/>
      <c r="F309" s="53"/>
      <c r="G309" s="56">
        <f t="shared" si="4"/>
        <v>12716.25</v>
      </c>
      <c r="H309" s="17"/>
    </row>
    <row r="310" spans="1:8" ht="12.75">
      <c r="A310" s="5"/>
      <c r="B310" s="5" t="s">
        <v>110</v>
      </c>
      <c r="C310" s="18">
        <f>C295+C296+C297+C298+C299+C300+C301+C302+C303+C304+C305+C306+C307+C308+C309</f>
        <v>21.25</v>
      </c>
      <c r="D310" s="52"/>
      <c r="E310" s="5"/>
      <c r="F310" s="7"/>
      <c r="G310" s="59">
        <f>G295+G296+G297+G298+G299+G300+G301+G302+G303+G304+G305+G306+G307+G308+G309</f>
        <v>69776.25</v>
      </c>
      <c r="H310" s="51"/>
    </row>
    <row r="311" spans="1:8" ht="14.25" customHeight="1">
      <c r="A311" s="15"/>
      <c r="B311" s="15"/>
      <c r="C311" s="19"/>
      <c r="D311" s="17"/>
      <c r="E311" s="15"/>
      <c r="F311" s="15"/>
      <c r="G311" s="51"/>
      <c r="H311" s="19"/>
    </row>
    <row r="312" spans="1:8" ht="12.75" customHeight="1">
      <c r="A312" s="15"/>
      <c r="B312" s="20" t="s">
        <v>70</v>
      </c>
      <c r="C312" s="15"/>
      <c r="D312" s="17"/>
      <c r="E312" s="15"/>
      <c r="F312" s="15"/>
      <c r="G312" s="17"/>
      <c r="H312" s="15"/>
    </row>
    <row r="313" spans="1:8" ht="12.75">
      <c r="A313" s="5">
        <v>1</v>
      </c>
      <c r="B313" s="5" t="s">
        <v>71</v>
      </c>
      <c r="C313" s="7">
        <v>4.5</v>
      </c>
      <c r="D313" s="52">
        <v>3781.2</v>
      </c>
      <c r="E313" s="5"/>
      <c r="F313" s="7">
        <v>787.75</v>
      </c>
      <c r="G313" s="56">
        <v>18984.78</v>
      </c>
      <c r="H313" s="15"/>
    </row>
    <row r="314" spans="1:8" ht="12.75">
      <c r="A314" s="5">
        <v>2</v>
      </c>
      <c r="B314" s="5" t="s">
        <v>153</v>
      </c>
      <c r="C314" s="7">
        <v>1</v>
      </c>
      <c r="D314" s="52">
        <v>2910</v>
      </c>
      <c r="E314" s="5"/>
      <c r="F314" s="7">
        <v>727.5</v>
      </c>
      <c r="G314" s="56">
        <v>3637.5</v>
      </c>
      <c r="H314" s="15"/>
    </row>
    <row r="315" spans="1:8" ht="12.75">
      <c r="A315" s="5">
        <v>3</v>
      </c>
      <c r="B315" s="5" t="s">
        <v>153</v>
      </c>
      <c r="C315" s="7">
        <v>0.5</v>
      </c>
      <c r="D315" s="52">
        <v>3391</v>
      </c>
      <c r="E315" s="5"/>
      <c r="F315" s="7">
        <v>423.88</v>
      </c>
      <c r="G315" s="56">
        <v>2246.53</v>
      </c>
      <c r="H315" s="15"/>
    </row>
    <row r="316" spans="1:8" ht="12.75">
      <c r="A316" s="5"/>
      <c r="B316" s="5" t="s">
        <v>111</v>
      </c>
      <c r="C316" s="8">
        <f>C313+C314+C315</f>
        <v>6</v>
      </c>
      <c r="D316" s="52"/>
      <c r="E316" s="5"/>
      <c r="F316" s="7"/>
      <c r="G316" s="59">
        <f>SUM(G313:G315)</f>
        <v>24868.809999999998</v>
      </c>
      <c r="H316" s="57"/>
    </row>
    <row r="317" spans="1:8" ht="18" customHeight="1">
      <c r="A317" s="15"/>
      <c r="B317" s="15"/>
      <c r="C317" s="21"/>
      <c r="D317" s="17"/>
      <c r="E317" s="15"/>
      <c r="F317" s="15"/>
      <c r="G317" s="57"/>
      <c r="H317" s="27"/>
    </row>
    <row r="318" spans="1:8" ht="12" customHeight="1">
      <c r="A318" s="15"/>
      <c r="B318" s="20" t="s">
        <v>72</v>
      </c>
      <c r="C318" s="15"/>
      <c r="D318" s="17"/>
      <c r="E318" s="15"/>
      <c r="F318" s="15"/>
      <c r="G318" s="17"/>
      <c r="H318" s="15"/>
    </row>
    <row r="319" spans="1:8" ht="12.75">
      <c r="A319" s="5">
        <v>1</v>
      </c>
      <c r="B319" s="5" t="s">
        <v>73</v>
      </c>
      <c r="C319" s="7">
        <v>1</v>
      </c>
      <c r="D319" s="52">
        <v>3872</v>
      </c>
      <c r="E319" s="5">
        <f>D319*20%</f>
        <v>774.4000000000001</v>
      </c>
      <c r="F319" s="7"/>
      <c r="G319" s="56">
        <f>C319*(D319+E319+F319)</f>
        <v>4646.4</v>
      </c>
      <c r="H319" s="15"/>
    </row>
    <row r="320" spans="1:8" ht="12.75">
      <c r="A320" s="5">
        <v>2</v>
      </c>
      <c r="B320" s="5" t="s">
        <v>74</v>
      </c>
      <c r="C320" s="7">
        <v>2</v>
      </c>
      <c r="D320" s="52">
        <v>3631</v>
      </c>
      <c r="E320" s="5"/>
      <c r="F320" s="7"/>
      <c r="G320" s="56">
        <f>C320*(D320+E320+F320)</f>
        <v>7262</v>
      </c>
      <c r="H320" s="15"/>
    </row>
    <row r="321" spans="1:8" ht="12.75">
      <c r="A321" s="5">
        <v>3</v>
      </c>
      <c r="B321" s="5" t="s">
        <v>75</v>
      </c>
      <c r="C321" s="7">
        <v>2</v>
      </c>
      <c r="D321" s="52">
        <v>2670</v>
      </c>
      <c r="E321" s="5"/>
      <c r="F321" s="7"/>
      <c r="G321" s="56">
        <f>C321*(D321+E321+F321)</f>
        <v>5340</v>
      </c>
      <c r="H321" s="15"/>
    </row>
    <row r="322" spans="1:8" ht="22.5">
      <c r="A322" s="5">
        <v>4</v>
      </c>
      <c r="B322" s="43" t="s">
        <v>205</v>
      </c>
      <c r="C322" s="7">
        <v>1</v>
      </c>
      <c r="D322" s="52">
        <v>4619</v>
      </c>
      <c r="E322" s="5"/>
      <c r="F322" s="7">
        <f>D322*30%</f>
        <v>1385.7</v>
      </c>
      <c r="G322" s="56">
        <f>C322*(D322+E322+F322)</f>
        <v>6004.7</v>
      </c>
      <c r="H322" s="15"/>
    </row>
    <row r="323" spans="1:8" ht="12.75">
      <c r="A323" s="5"/>
      <c r="B323" s="18" t="s">
        <v>76</v>
      </c>
      <c r="C323" s="8">
        <f>C319+C320+C321+C322</f>
        <v>6</v>
      </c>
      <c r="D323" s="52"/>
      <c r="E323" s="5"/>
      <c r="F323" s="7"/>
      <c r="G323" s="60">
        <f>G319+G320+G321+G322</f>
        <v>23253.100000000002</v>
      </c>
      <c r="H323" s="57"/>
    </row>
    <row r="324" spans="1:8" ht="13.5" customHeight="1">
      <c r="A324" s="15"/>
      <c r="B324" s="19"/>
      <c r="C324" s="21"/>
      <c r="D324" s="17"/>
      <c r="E324" s="15"/>
      <c r="F324" s="15"/>
      <c r="G324" s="57"/>
      <c r="H324" s="27"/>
    </row>
    <row r="325" spans="1:8" ht="12.75">
      <c r="A325" s="15"/>
      <c r="B325" s="20" t="s">
        <v>77</v>
      </c>
      <c r="C325" s="15"/>
      <c r="D325" s="17"/>
      <c r="E325" s="15"/>
      <c r="F325" s="15"/>
      <c r="G325" s="17"/>
      <c r="H325" s="15"/>
    </row>
    <row r="326" spans="1:8" ht="12.75">
      <c r="A326" s="5">
        <v>1</v>
      </c>
      <c r="B326" s="5" t="s">
        <v>122</v>
      </c>
      <c r="C326" s="7">
        <v>3</v>
      </c>
      <c r="D326" s="52">
        <v>3492</v>
      </c>
      <c r="E326" s="5"/>
      <c r="F326" s="7"/>
      <c r="G326" s="56">
        <f>D326*C326</f>
        <v>10476</v>
      </c>
      <c r="H326" s="15"/>
    </row>
    <row r="327" spans="1:8" ht="12.75">
      <c r="A327" s="5"/>
      <c r="B327" s="18" t="s">
        <v>76</v>
      </c>
      <c r="C327" s="8">
        <f>C326</f>
        <v>3</v>
      </c>
      <c r="D327" s="52"/>
      <c r="E327" s="5"/>
      <c r="F327" s="7"/>
      <c r="G327" s="59">
        <f>G326</f>
        <v>10476</v>
      </c>
      <c r="H327" s="19"/>
    </row>
    <row r="328" spans="1:8" ht="12.75">
      <c r="A328" s="15"/>
      <c r="B328" s="19"/>
      <c r="C328" s="19"/>
      <c r="D328" s="17"/>
      <c r="E328" s="15"/>
      <c r="F328" s="15"/>
      <c r="G328" s="17"/>
      <c r="H328" s="15"/>
    </row>
    <row r="329" spans="1:8" ht="12.75">
      <c r="A329" s="34"/>
      <c r="B329" s="28" t="s">
        <v>78</v>
      </c>
      <c r="C329" s="29">
        <f>C34+C41+C64+C71+C79+C85+C90+C96+C103+C108+C113+C118+C123+C129+C134+C147+C174+C160+C192+C206+C217+C229+C240+C250+C258+C265+C274+C284+C292+C310+C316+C323+C327</f>
        <v>394.75</v>
      </c>
      <c r="D329" s="74"/>
      <c r="E329" s="28"/>
      <c r="F329" s="28"/>
      <c r="G329" s="115">
        <f>G34+G41+G64+G71+G79+G85+G90+G96+G103+G108+G113+G118+G123+G129+G134+G147+G174+G160+G192+G206+G217+G229+G240+G250+G258+G265+G274+G284+G292+G310+G316+G323+G327</f>
        <v>2212408.775</v>
      </c>
      <c r="H329" s="94"/>
    </row>
    <row r="330" spans="1:8" ht="12.75">
      <c r="A330" s="13"/>
      <c r="B330" s="22"/>
      <c r="C330" s="22"/>
      <c r="D330" s="75"/>
      <c r="E330" s="14"/>
      <c r="F330" s="14"/>
      <c r="G330" s="116"/>
      <c r="H330" s="95"/>
    </row>
    <row r="331" spans="1:8" ht="12.75">
      <c r="A331" s="15"/>
      <c r="B331" s="19"/>
      <c r="C331" s="19"/>
      <c r="D331" s="17"/>
      <c r="E331" s="15"/>
      <c r="F331" s="15"/>
      <c r="G331" s="99"/>
      <c r="H331" s="98"/>
    </row>
    <row r="332" spans="1:8" ht="12.75">
      <c r="A332" s="32"/>
      <c r="B332" s="4" t="s">
        <v>131</v>
      </c>
      <c r="C332" s="31"/>
      <c r="D332" s="76"/>
      <c r="E332" s="4"/>
      <c r="F332" s="118"/>
      <c r="G332" s="119"/>
      <c r="H332" s="46"/>
    </row>
    <row r="333" spans="1:8" ht="12.75">
      <c r="A333" s="32"/>
      <c r="B333" s="4" t="s">
        <v>181</v>
      </c>
      <c r="C333" s="35">
        <f>C16+C17+C44+C45+C46+C47+C48+C49+C50+C51+C52+C53+C54+C55+C56+C57+C58+C74+C75+C82+C88+C93+C99+C100+C106+C111+C116+C121+C126+C139+C140+C142+C164+C165+C151+C152+C153+C154+C177+C178+C179+C180+C181+C195+C198+C209+C210+C211+C220+C221+C222+C223+C232+C233+C234+C236+C243+C244+C261+C262+C268+C269+C277+C235+C141+C166+C182+C183+C196+C197+C199+C200+C278</f>
        <v>77.5</v>
      </c>
      <c r="D333" s="46"/>
      <c r="E333" s="46"/>
      <c r="F333" s="46"/>
      <c r="G333" s="46"/>
      <c r="H333" s="46"/>
    </row>
    <row r="334" spans="1:8" ht="12.75">
      <c r="A334" s="32"/>
      <c r="B334" s="4" t="s">
        <v>182</v>
      </c>
      <c r="C334" s="30">
        <f>C19+C30+C59+C60+C61+C62+C67+C68+C69+C76+C83+C89+C94+C101+C107+C117+C122+C127+C143+C144+C167+C170+C155+C156+C184+C185+C186+C187+C188+C201+C202+C203+C204+C212+C213+C214+C215+C224+C225+C226+C227+C237+C238+C245+C246+C247+C253+C254+C255+C263+C270+C279+C280+C281+C282+C287+C288+C289+C290+C322+C271+C272+C77+C168+C169</f>
        <v>155</v>
      </c>
      <c r="D334" s="31"/>
      <c r="E334" s="31"/>
      <c r="F334" s="31"/>
      <c r="G334" s="31"/>
      <c r="H334" s="46"/>
    </row>
    <row r="335" spans="1:8" ht="12.75">
      <c r="A335" s="32"/>
      <c r="B335" s="4" t="s">
        <v>183</v>
      </c>
      <c r="C335" s="30">
        <f>C63+C78+C84+C95+C102+C128+C145+C146+C171+C172+C157+C158+C189+C190+C205+C216+C228+C239+C249+C256+C264+C273+C283+C291</f>
        <v>96.5</v>
      </c>
      <c r="D335" s="31"/>
      <c r="E335" s="31"/>
      <c r="F335" s="31"/>
      <c r="G335" s="31"/>
      <c r="H335" s="31"/>
    </row>
    <row r="336" spans="1:8" ht="12.75">
      <c r="A336" s="32"/>
      <c r="B336" s="4" t="s">
        <v>184</v>
      </c>
      <c r="C336" s="30">
        <f>C18+C20+C21+C22+C23+C24+C25+C26+C27+C28+C31+C32+C36+C37+C38+C39+C40+C33+C29</f>
        <v>19.75</v>
      </c>
      <c r="D336" s="31"/>
      <c r="E336" s="31"/>
      <c r="F336" s="31"/>
      <c r="G336" s="31"/>
      <c r="H336" s="31"/>
    </row>
    <row r="337" spans="1:8" ht="12.75">
      <c r="A337" s="32"/>
      <c r="B337" s="4" t="s">
        <v>185</v>
      </c>
      <c r="C337" s="30">
        <f>C70+C112+C133+C173+C159+C191+C248+C257+C310+C313+C314+C319+C320+C321+C326+C315</f>
        <v>46</v>
      </c>
      <c r="D337" s="31"/>
      <c r="E337" s="31"/>
      <c r="F337" s="31"/>
      <c r="G337" s="31"/>
      <c r="H337" s="27"/>
    </row>
    <row r="338" spans="1:8" ht="10.5" customHeight="1">
      <c r="A338" s="32"/>
      <c r="B338" s="33"/>
      <c r="C338" s="33"/>
      <c r="D338" s="76"/>
      <c r="E338" s="4"/>
      <c r="F338" s="4"/>
      <c r="G338" s="76"/>
      <c r="H338" s="4"/>
    </row>
    <row r="339" spans="1:8" ht="15" customHeight="1">
      <c r="A339" s="15"/>
      <c r="B339" s="19"/>
      <c r="C339" s="35">
        <f>C333+C334+C335+C336+C337</f>
        <v>394.75</v>
      </c>
      <c r="D339" s="17"/>
      <c r="E339" s="15"/>
      <c r="F339" s="15"/>
      <c r="G339" s="81"/>
      <c r="H339" s="46"/>
    </row>
    <row r="340" spans="1:8" ht="24.75" customHeight="1">
      <c r="A340" s="10"/>
      <c r="B340" s="47"/>
      <c r="C340" s="15"/>
      <c r="D340" s="77"/>
      <c r="E340" s="15"/>
      <c r="F340" s="15"/>
      <c r="G340" s="17"/>
      <c r="H340" s="48"/>
    </row>
    <row r="341" spans="1:8" ht="12.75">
      <c r="A341" s="10"/>
      <c r="B341" s="120" t="s">
        <v>162</v>
      </c>
      <c r="C341" s="121"/>
      <c r="D341" s="121"/>
      <c r="E341" s="121"/>
      <c r="F341" s="102" t="s">
        <v>228</v>
      </c>
      <c r="G341" s="17"/>
      <c r="H341" s="15"/>
    </row>
    <row r="342" spans="1:8" ht="12.75">
      <c r="A342" s="10"/>
      <c r="B342" s="47"/>
      <c r="C342" s="15" t="s">
        <v>173</v>
      </c>
      <c r="D342" s="77"/>
      <c r="E342" s="122"/>
      <c r="F342" s="122"/>
      <c r="G342" s="17"/>
      <c r="H342" s="48"/>
    </row>
    <row r="343" spans="1:8" ht="12.75">
      <c r="A343" s="10"/>
      <c r="B343" t="s">
        <v>16</v>
      </c>
      <c r="C343" s="96"/>
      <c r="D343" s="96"/>
      <c r="E343" s="96"/>
      <c r="F343" s="102" t="s">
        <v>210</v>
      </c>
      <c r="G343" s="17"/>
      <c r="H343" s="15"/>
    </row>
    <row r="344" spans="1:8" ht="12.75">
      <c r="A344" s="10"/>
      <c r="B344" s="10"/>
      <c r="C344" s="15"/>
      <c r="D344" s="17"/>
      <c r="E344" s="15"/>
      <c r="F344" s="48"/>
      <c r="G344" s="17"/>
      <c r="H344" s="15"/>
    </row>
    <row r="345" spans="1:8" ht="12.75">
      <c r="A345" s="10"/>
      <c r="B345" t="s">
        <v>213</v>
      </c>
      <c r="C345" s="96"/>
      <c r="D345" s="96"/>
      <c r="E345" s="96"/>
      <c r="F345" s="102" t="s">
        <v>209</v>
      </c>
      <c r="G345" s="17"/>
      <c r="H345" s="15"/>
    </row>
  </sheetData>
  <sheetProtection/>
  <mergeCells count="11">
    <mergeCell ref="F332:G332"/>
    <mergeCell ref="B341:E341"/>
    <mergeCell ref="E342:F342"/>
    <mergeCell ref="A98:D98"/>
    <mergeCell ref="E1:H1"/>
    <mergeCell ref="A7:C7"/>
    <mergeCell ref="B10:G10"/>
    <mergeCell ref="B11:G11"/>
    <mergeCell ref="A8:C8"/>
    <mergeCell ref="G329:G330"/>
    <mergeCell ref="B176:E17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Economist</cp:lastModifiedBy>
  <cp:lastPrinted>2021-10-08T12:54:56Z</cp:lastPrinted>
  <dcterms:created xsi:type="dcterms:W3CDTF">2012-01-06T07:34:42Z</dcterms:created>
  <dcterms:modified xsi:type="dcterms:W3CDTF">2021-10-08T12:55:26Z</dcterms:modified>
  <cp:category/>
  <cp:version/>
  <cp:contentType/>
  <cp:contentStatus/>
</cp:coreProperties>
</file>