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 квартал 2020" sheetId="1" state="visible" r:id="rId2"/>
  </sheets>
  <definedNames>
    <definedName function="false" hidden="true" localSheetId="0" name="_xlnm._FilterDatabase" vbProcedure="false">'4 квартал 2020'!$A$1:$I$488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<sst xmlns="http://schemas.openxmlformats.org/spreadsheetml/2006/main" count="3074" uniqueCount="1377">
  <si>
    <t xml:space="preserve">Дата</t>
  </si>
  <si>
    <t xml:space="preserve">Ідентифікатор тендера</t>
  </si>
  <si>
    <t xml:space="preserve">Тендер</t>
  </si>
  <si>
    <t xml:space="preserve">Код CPV</t>
  </si>
  <si>
    <t xml:space="preserve">Організатор</t>
  </si>
  <si>
    <t xml:space="preserve">Код організатора</t>
  </si>
  <si>
    <t xml:space="preserve">Постачальник</t>
  </si>
  <si>
    <t xml:space="preserve">Код постачальника</t>
  </si>
  <si>
    <t xml:space="preserve">Сума переможних пропозицій</t>
  </si>
  <si>
    <t xml:space="preserve">UA-2020-10-01-002252-a</t>
  </si>
  <si>
    <t xml:space="preserve">Закупівля без використання електронної системи</t>
  </si>
  <si>
    <t xml:space="preserve">ДК 021:2015: 79130000-4 Юридичні послуги, пов’язані з оформленням і засвідченням документів</t>
  </si>
  <si>
    <t xml:space="preserve">КП "ЦМЛ ПМР ДО"</t>
  </si>
  <si>
    <t xml:space="preserve">01987563</t>
  </si>
  <si>
    <t xml:space="preserve">ГОЛОВНИЙ СЕРВІСНИЙ ЦЕНТР МВС</t>
  </si>
  <si>
    <t xml:space="preserve">43611755</t>
  </si>
  <si>
    <t xml:space="preserve">UA-2020-10-01-005701-a</t>
  </si>
  <si>
    <t xml:space="preserve">ДК 021:2015: 66510000-8 Страхові послуги</t>
  </si>
  <si>
    <t xml:space="preserve">01987564</t>
  </si>
  <si>
    <t xml:space="preserve">ТОВАРИСТВО З ДОДАТКОВОЮ ВІДПОВІДАЛЬНІСТЮ СТРАХОВА КОМПАНІЯ "АЛЬФА-ГАРАНТ"</t>
  </si>
  <si>
    <t xml:space="preserve">32382598</t>
  </si>
  <si>
    <t xml:space="preserve">Гімнастичний інвентар для дитячого садка</t>
  </si>
  <si>
    <t xml:space="preserve">37422200-4 Гімнастичні колоди;37421000-5 Гімнастичні мати;37423300-2 Приладдя до гімнастичних драбин;37426000-0 Снаряди для вправ на рівновагу;37425000-3 Гімнастичні трампліни</t>
  </si>
  <si>
    <t xml:space="preserve">Управління освіти виконавчого комітету Покровської міської ради</t>
  </si>
  <si>
    <t xml:space="preserve">02142388</t>
  </si>
  <si>
    <t xml:space="preserve">ФОП "ГАПУНІК ГАННА ВОЛОДИМИРІВНА"</t>
  </si>
  <si>
    <t xml:space="preserve">2950416462</t>
  </si>
  <si>
    <t xml:space="preserve">Прокладання внутрішньої  високошвидкісної мережі інтернету, розташованої за адресами: м. Покров, вул. Лізи Чайкіної, 15,  «Інклюзивно-ресурсний центр»; м. Покров, вул. Центральна, 31, КЗ «Ліцей»</t>
  </si>
  <si>
    <t xml:space="preserve">32410000-0 Локальні мережі</t>
  </si>
  <si>
    <t xml:space="preserve">ФОП ТОЛСТУНОВ ВОЛОДИМИР ОЛЕКСІЙОВИЧ</t>
  </si>
  <si>
    <t xml:space="preserve">2462506970</t>
  </si>
  <si>
    <t xml:space="preserve">UA-2020-10-02-007040-a</t>
  </si>
  <si>
    <t xml:space="preserve">Спрощена закупівля</t>
  </si>
  <si>
    <t xml:space="preserve">ДК 021:2015: 33600000-6 Фармацевтична продукція</t>
  </si>
  <si>
    <t xml:space="preserve">01987566</t>
  </si>
  <si>
    <t xml:space="preserve">СПІЛЬНЕ УКРАЇНСЬКО-ЕСТОНСЬКЕ ПІДПРИЄМСТВО У ФОРМІ ТОВАРИСТВА З ОБМЕЖЕНОЮ ВІДПОВІДАЛЬНІСТЮ "ОПТІМА-ФАРМ, ЛТД"</t>
  </si>
  <si>
    <t xml:space="preserve">21642228</t>
  </si>
  <si>
    <t xml:space="preserve">UA-2020-10-05-005085-c-L1</t>
  </si>
  <si>
    <t xml:space="preserve">Навчання з питань пожежної безпеки</t>
  </si>
  <si>
    <t xml:space="preserve">80510000-2 Послуги з професійної підготовки спеціалістів</t>
  </si>
  <si>
    <t xml:space="preserve">КНП "ЦПМСД Покровської міської ради"</t>
  </si>
  <si>
    <t xml:space="preserve">37691403</t>
  </si>
  <si>
    <t xml:space="preserve">КП "Навчально-курсовий комбінат Дніпропетровської обласної ради" </t>
  </si>
  <si>
    <t xml:space="preserve">UA-2020-10-05-002475-b-L1</t>
  </si>
  <si>
    <t xml:space="preserve">Навчання з правил безпечної експлуатації електроустановок споживача</t>
  </si>
  <si>
    <t xml:space="preserve">КП "Навчально-курсовий комбінат Дніпропетровської обласної ради"</t>
  </si>
  <si>
    <t xml:space="preserve"> UA-2020-10-06-000087-b</t>
  </si>
  <si>
    <t xml:space="preserve">Послуги щодо підготовки медичних працівників, що проводять передрейсові та післярейсові медичні огляди водіїв транспортних засобів. Підвищення рівня їх професійної компетентності. - ДК 021:2015 - 80570000-0: Послуги з професійної підготовки у сфері підвищення кваліфікації</t>
  </si>
  <si>
    <t xml:space="preserve">80570000-0: Послуги з професійної підготовки у сфері підвищення кваліфікації</t>
  </si>
  <si>
    <t xml:space="preserve">МКП "Покровське виробниче управління водопровідно-каналізаційного господарства"</t>
  </si>
  <si>
    <t xml:space="preserve">ТОВ ДРМЦБДР "ПРОФІНФОРМ"</t>
  </si>
  <si>
    <t xml:space="preserve">3458910</t>
  </si>
  <si>
    <t xml:space="preserve">Господарчі товари для КЗ "НВК №2"</t>
  </si>
  <si>
    <t xml:space="preserve">44160000-9 Магістралі, трубопроводи, труби, обсадні труби, тюбінги та супутні вироби</t>
  </si>
  <si>
    <t xml:space="preserve">ФОП ГУБА ОЛЬГА МИКОЛАЇВНА</t>
  </si>
  <si>
    <t xml:space="preserve">2757205188</t>
  </si>
  <si>
    <t xml:space="preserve">UA-2020-10-06-003018-c</t>
  </si>
  <si>
    <t xml:space="preserve">Здійснення авторського нагляду за роботами по об’єкту: «Капітальний ремонт вимощень та тротуарів житлового будинку № 2 по вул. Курчатова в м. Покров Дніпропетровської області»</t>
  </si>
  <si>
    <t xml:space="preserve">71520000-9</t>
  </si>
  <si>
    <t xml:space="preserve">УЖКГ та будівництва</t>
  </si>
  <si>
    <t xml:space="preserve">34611037</t>
  </si>
  <si>
    <t xml:space="preserve">ТОВ фірма "СБ-Комплекс"</t>
  </si>
  <si>
    <t xml:space="preserve">UA-2020-10-06-001724-b</t>
  </si>
  <si>
    <t xml:space="preserve">Здійснення авторського нагляду за роботами по об’єкту: «Капітальний ремонт вимощень та тротуарів житлового будинку №2А по вул. Уральська в м. Покров Дніпропетровської області»</t>
  </si>
  <si>
    <t xml:space="preserve">UA-2020-10-06-005536-a</t>
  </si>
  <si>
    <t xml:space="preserve">Здійснення авторського нагляду за роботами по об’єкту: «Капітальний ремонт вимощень та тротуарів житлового будинку №4 по вул. Уральська в м. Покров Дніпропетровської області»</t>
  </si>
  <si>
    <t xml:space="preserve">UA-2020-10-06-001765-b</t>
  </si>
  <si>
    <t xml:space="preserve">Здійснення авторського нагляду за роботами по об’єкту: «Капітальний ремонт тротуару по вул. Уральська в м. Покров Дніпропетровської області»</t>
  </si>
  <si>
    <t xml:space="preserve">UA-2020-10-06-009341-a</t>
  </si>
  <si>
    <t xml:space="preserve">Запчастини</t>
  </si>
  <si>
    <t xml:space="preserve">34300000-0</t>
  </si>
  <si>
    <t xml:space="preserve">ПОКРОВСЬКЕ МІСЬКЕ КОМУНАЛЬНЕ ПІДПРИЄМСТВО "ДОБРОБУТ"</t>
  </si>
  <si>
    <t xml:space="preserve">31881440</t>
  </si>
  <si>
    <t xml:space="preserve">ФОП Франтішкова Т.Я.  
</t>
  </si>
  <si>
    <t xml:space="preserve">1963512742</t>
  </si>
  <si>
    <t xml:space="preserve">UA-2020-10-06-004954-c</t>
  </si>
  <si>
    <t xml:space="preserve">Частини двигуна на КАМАЗ</t>
  </si>
  <si>
    <t xml:space="preserve"> UA-2020-10-07-002551-b</t>
  </si>
  <si>
    <t xml:space="preserve">Офісне приладдя - ДК 021:2015 - 30192000-1: Офісне приладдя</t>
  </si>
  <si>
    <t xml:space="preserve">30192000-1: Офісне приладдя</t>
  </si>
  <si>
    <t xml:space="preserve">ФОП Ревука Н.М.</t>
  </si>
  <si>
    <t xml:space="preserve">2482911680</t>
  </si>
  <si>
    <t xml:space="preserve">Комплект роликів для управління освіти</t>
  </si>
  <si>
    <t xml:space="preserve">30120000-6 Фотокопіювальне та поліграфічне обладнання для офсетного друку</t>
  </si>
  <si>
    <t xml:space="preserve">ТОВАРИСТВО З ОБМЕЖЕНОЮ ВІДПОВІДАЛЬНІСТЮ "АРМ ПРИНТ"</t>
  </si>
  <si>
    <t xml:space="preserve">41489339</t>
  </si>
  <si>
    <t xml:space="preserve">Будівельні матеріали для КЗ "СЗШ №9"</t>
  </si>
  <si>
    <t xml:space="preserve">14810000-2 Абразивні вироби</t>
  </si>
  <si>
    <t xml:space="preserve">ФОП ЗАЛЯН ЮЛІЯ МИКОЛАЇВНА</t>
  </si>
  <si>
    <t xml:space="preserve">2715705886</t>
  </si>
  <si>
    <t xml:space="preserve">Господарчі товари для КЗДО "БТДЮ"</t>
  </si>
  <si>
    <t xml:space="preserve">42130000-9 Арматура трубопровідна: крани, вентилі, клапани та подібні пристрої</t>
  </si>
  <si>
    <t xml:space="preserve">ФОП ЗАБУТНА СВІТЛАНА ПЕТРІВНА</t>
  </si>
  <si>
    <t xml:space="preserve">2575315465</t>
  </si>
  <si>
    <t xml:space="preserve">Ремонт електродвигуна 0,75 кВт  920 об. в КЗ "Ліцей" за адресою вул.Ценральна, 31 м.Покров Дніпропетровська обл.</t>
  </si>
  <si>
    <t xml:space="preserve">50530000-9 Послуги з ремонту і технічного обслуговування техніки</t>
  </si>
  <si>
    <t xml:space="preserve">ФОП МАРІНЕСКО ВІКТОР ІВАНОВИЧ</t>
  </si>
  <si>
    <t xml:space="preserve">2052808892</t>
  </si>
  <si>
    <t xml:space="preserve">Поролон для КПНЗ "ДЮСШ ім.Д.Дідіка"</t>
  </si>
  <si>
    <t xml:space="preserve">44190000-8 Конструкційні матеріали різні</t>
  </si>
  <si>
    <t xml:space="preserve">ФОП Онищенко Л.І.</t>
  </si>
  <si>
    <t xml:space="preserve">209614509</t>
  </si>
  <si>
    <t xml:space="preserve">без застосування ел.сист.</t>
  </si>
  <si>
    <t xml:space="preserve">Реєстраційний внесок, гарантійне забезпечення для участі в аукціоні</t>
  </si>
  <si>
    <t xml:space="preserve">МКП "Ритуал"</t>
  </si>
  <si>
    <t xml:space="preserve">31881388</t>
  </si>
  <si>
    <t xml:space="preserve">Товарна біржа "Катеринославська"</t>
  </si>
  <si>
    <t xml:space="preserve">23364874</t>
  </si>
  <si>
    <t xml:space="preserve">Поточний ремонт внутрішніх мереж водопостачання  в КЗ "НВК №1" корпус 2 за адресою вул.Центральна, 33а, м.Покров, Дніпропетровської обл.</t>
  </si>
  <si>
    <t xml:space="preserve">45330000-9 Водопровідні та санітарно-технічні роботи</t>
  </si>
  <si>
    <t xml:space="preserve">ТОВАРИСТВО З ОБМЕЖЕНОЮ ВІДПОВІДАЛЬНІСТЮ "САНТЕХСЕРВІС 2017"</t>
  </si>
  <si>
    <t xml:space="preserve">41446211</t>
  </si>
  <si>
    <t xml:space="preserve">Поточний ремонт шиферної покрівлі в КЗ "Шолоховська СЗШ" за адресою вул.Шкільна, 1 с.Шолохове Дніпропетровської обл.</t>
  </si>
  <si>
    <t xml:space="preserve">45260000-7 Покрівельні роботи та інші спеціалізовані будівельні роботи</t>
  </si>
  <si>
    <t xml:space="preserve">ТОВАРИСТВО З ОБМЕЖЕНОЮ ВІДПОВІДАЛЬНІСТЮ "ПОБУТКОМФОРТ  2017"</t>
  </si>
  <si>
    <t xml:space="preserve">41485638</t>
  </si>
  <si>
    <t xml:space="preserve">Поточний ремонт внктрішніх  електромереж, електрообладнання та зовнішнього освітлення території в КЗДО №11 за адресою вул.Курчатова, 12 м.Покров Дніпропетровської обл.</t>
  </si>
  <si>
    <t xml:space="preserve">45310000-3 Електромонтажні роботи</t>
  </si>
  <si>
    <t xml:space="preserve">ТОВАРИСТВО З ОБМЕЖЕНОЮ ВІДПОВІДАЛЬНІСТЮ "ЕЛЕКТРОТЕХСЕРВІС 2017"</t>
  </si>
  <si>
    <t xml:space="preserve">41451771</t>
  </si>
  <si>
    <t xml:space="preserve">UA-2020-10-09-000458-c</t>
  </si>
  <si>
    <t xml:space="preserve">Скло лобове на Бобкет S 770 7120401 (800х1062 мм)</t>
  </si>
  <si>
    <t xml:space="preserve">14800000-9</t>
  </si>
  <si>
    <t xml:space="preserve"> ФОП Хізрієв М.М.  </t>
  </si>
  <si>
    <t xml:space="preserve">Інструменти</t>
  </si>
  <si>
    <t xml:space="preserve">ФОП Гайдамаченко Д.М.</t>
  </si>
  <si>
    <t xml:space="preserve">UA-2020-10-12-009045-b-L1</t>
  </si>
  <si>
    <t xml:space="preserve">Розчинник 20л</t>
  </si>
  <si>
    <t xml:space="preserve">24450000-3 Агрохімічна продукція</t>
  </si>
  <si>
    <t xml:space="preserve">ТОВ "РАД ФАРМ" </t>
  </si>
  <si>
    <t xml:space="preserve">UA-2020-10-12-008553-c-L1</t>
  </si>
  <si>
    <t xml:space="preserve">Одноразові медичні ланцети №25</t>
  </si>
  <si>
    <t xml:space="preserve">33140000-3 Медичні матеріали</t>
  </si>
  <si>
    <t xml:space="preserve">ТОВ ЦЕНТР ДІНА </t>
  </si>
  <si>
    <t xml:space="preserve">UA-2020-10-12-002891-a-L1</t>
  </si>
  <si>
    <t xml:space="preserve">Тест смужки OneTouch Select №25, піпетка Пастера, пробірка для забору капілярної крові</t>
  </si>
  <si>
    <t xml:space="preserve">33120000-7 Системи реєстрації медичної інформації та дослідне обладнання</t>
  </si>
  <si>
    <t xml:space="preserve">UA-2020-10-12-002862-a-L1</t>
  </si>
  <si>
    <t xml:space="preserve">Тест смужки One Touch для рівня глюкози №50</t>
  </si>
  <si>
    <t xml:space="preserve">Поточний ремонт внутрішніх електромереж та електрообладнання в КЗ "НВК №1" (корпус-ІІІ) за адресою вул.Героїв Чорнобиля, 4 м.Покров Дніпропетровської обл.</t>
  </si>
  <si>
    <t xml:space="preserve">Роботи з виготовлення проектної документації «Капітальний ремонт системи опалення нежитлової будівлі котельної КЗ «ШСЗШ» з встановленням приладів обліку теплової енергії за адресою вул.Сонячна,17 в с.Шолохове Нікопольського району  Дніпропетровської області»</t>
  </si>
  <si>
    <t xml:space="preserve">71320000-7 Послуги з інженерного проектування</t>
  </si>
  <si>
    <t xml:space="preserve">ТОВАРИСТВО З ОБМЕЖЕНОЮ ВІДПОВІДАЛЬНІСТЮ "НАДІЯ"</t>
  </si>
  <si>
    <t xml:space="preserve">13425445</t>
  </si>
  <si>
    <t xml:space="preserve">Роботи з виготовлення проектної документації «Капітальний ремонт системи опалення нежитлової будівлі котельної КЗДО №11 з встановленням приладів обліку теплової енергії за адресою вул.Курчатова,12 в м.Покров  Дніпропетровської області» </t>
  </si>
  <si>
    <t xml:space="preserve">Роботи з виготовлення проектної документації «Капітальний ремонт системи опалення нежитлової будівлі топочної КЗ «ШСЗШ» з встановленням приладів обліку теплової енергії за адресою вул.Шкільна,1 в с.Шолохове Нікопольського району Дніпропетровської області»</t>
  </si>
  <si>
    <t xml:space="preserve">71310000-4 Консультаційні послуги у галузях інженерії та будівництва</t>
  </si>
  <si>
    <t xml:space="preserve">Роботи з виготовлення проектної документації «Капітальний ремонт системи опалення нежитлової будівлі котельної КЗДО №5 з встановленням приладів обліку теплової енергії за адресою вул.Партизанська,37 в м.Покров  Дніпропетровської області»</t>
  </si>
  <si>
    <t xml:space="preserve">Роботи з виготовлення проектної документації «Капітальний ремонт системи опалення нежитлової будівлі топочної КЗ «НВО» з встановленням приладів обліку теплової енергії за адресою вул.Фабрична,1 в м.Покров  Дніпропетровської області»</t>
  </si>
  <si>
    <t xml:space="preserve">Роботи з виготовлення проектної документації «Капітальний ремонт системи опалення нежитлової будівлі котельні КЗ «НВК №1», з встановленням приладів обліку теплової енергії за адресою вул. Героїв Чорнобиля,4 в м.Покров Дніпропетровської області»</t>
  </si>
  <si>
    <t xml:space="preserve">Роботи з виготовлення проектної документації «Капітальний ремонт системи опалення нежитлової будівлі котельні КЗ «СЗШ №4» з встановленням приладів обліку теплової енергії за адресою вул.Уральська 2 в м.Покров Дніпропетровської області»</t>
  </si>
  <si>
    <t xml:space="preserve">Автомобільні запчастини для КЗ "Шолоховська  СЗШ"</t>
  </si>
  <si>
    <t xml:space="preserve">34310000-3 Двигуни та їх частини</t>
  </si>
  <si>
    <t xml:space="preserve">ФОП ТКАЧ РУСЛАН АНАТОЛІЙОВИЧ</t>
  </si>
  <si>
    <t xml:space="preserve">2637805398</t>
  </si>
  <si>
    <t xml:space="preserve">Роботи з виготовлення проектної документації «Капітальний ремонт системи опалення нежитлової будівлі топочної КЗ «Ліцей» з встановленням приладів обліку теплової енергії за адресою вул.Центральна, 31 в м.Покров  Дніпропетровської області» </t>
  </si>
  <si>
    <t xml:space="preserve">Роботи з виготовлення проектної документації «Капітальний ремонт системи опалення нежитлової будівлі котельної КЗДО №16 з встановленням приладів обліку теплової енергії за адресою вул. Шатохіна, 3 в м.Покров Дніпропетровської області» </t>
  </si>
  <si>
    <t xml:space="preserve">UA-2020-10-12-000098-a</t>
  </si>
  <si>
    <t xml:space="preserve">Гірка-спуск 3 м</t>
  </si>
  <si>
    <t xml:space="preserve">37500000-3</t>
  </si>
  <si>
    <t xml:space="preserve"> ФОП Кудрицька Л.Д.  </t>
  </si>
  <si>
    <t xml:space="preserve">UA-2020-10-12-004622-b</t>
  </si>
  <si>
    <t xml:space="preserve">ДК 021:2015: 85140000-2 Послуги у сфері охорони здоров’я різні</t>
  </si>
  <si>
    <t xml:space="preserve">01987567</t>
  </si>
  <si>
    <t xml:space="preserve">КОМУНАЛЬНЕ ПІДПРИЄМСТВО "ДНІПРОПЕТРОВСЬКИЙ ОБЛАСНИЙ ЦЕНТР СОЦІАЛЬНО ЗНАЧУЩИХ ХВОРОБ" ДНІПРОПЕТРОВСЬКОЇ ОБЛАСНОЇ РАДИ"</t>
  </si>
  <si>
    <t xml:space="preserve">26509095</t>
  </si>
  <si>
    <t xml:space="preserve"> UA-2020-10-13-003703-b</t>
  </si>
  <si>
    <t xml:space="preserve">ДК 021:2015: 71630000-3 Послуги з технічного огляду та випробовувань</t>
  </si>
  <si>
    <t xml:space="preserve">01987568</t>
  </si>
  <si>
    <t xml:space="preserve">ТОВАРИСТВО З ОБМЕЖЕНОЮ ВІДПОВІДАЛЬНІСТЮ "АВАНГАРД-АВС"</t>
  </si>
  <si>
    <t xml:space="preserve">41715393</t>
  </si>
  <si>
    <t xml:space="preserve">UA-2020-09-15-002585-a</t>
  </si>
  <si>
    <t xml:space="preserve">Придбання моноблоків HP AiO 22-c015ur (8ХС48ЕА) White.</t>
  </si>
  <si>
    <t xml:space="preserve">30210000-4</t>
  </si>
  <si>
    <t xml:space="preserve">Відділ культури виконавчого комітету Покровської міської ради</t>
  </si>
  <si>
    <t xml:space="preserve">05534380</t>
  </si>
  <si>
    <t xml:space="preserve">ТОВ "Т ТРЕЙД</t>
  </si>
  <si>
    <t xml:space="preserve">43625071</t>
  </si>
  <si>
    <t xml:space="preserve">59 578.80</t>
  </si>
  <si>
    <t xml:space="preserve">Поточний ремонт електромереж в КЗДО №5 за адресою вул. Партизанська, 37 м. Покров Дніпропетровської обл.</t>
  </si>
  <si>
    <t xml:space="preserve">Поточний ремонт електрообладнання КЗ «НВО» за адресою вул. Фабрична,1 вул.І.Малки, 15 м. Покров Дніпропетровської обл.</t>
  </si>
  <si>
    <t xml:space="preserve">Закупівля ванільного цукру та лимонної кислоти</t>
  </si>
  <si>
    <t xml:space="preserve">15870000-7 Заправки та приправи</t>
  </si>
  <si>
    <t xml:space="preserve">ФОП КОРОЛЮК ОЛЕКСАНДР ВОЛОДИМИРОВИЧ</t>
  </si>
  <si>
    <t xml:space="preserve">3123018259</t>
  </si>
  <si>
    <t xml:space="preserve">Будівельні матеріали для КЗ "НВК №2"</t>
  </si>
  <si>
    <t xml:space="preserve">UA-2020-10-19-003219-a-L1</t>
  </si>
  <si>
    <t xml:space="preserve">Автозапчастини для легкових автомобілів</t>
  </si>
  <si>
    <t xml:space="preserve">34330000-9 Запасні частини до вантажних транспортних засобів, фургонів та легкових автомобілів</t>
  </si>
  <si>
    <t xml:space="preserve">ФОП Казмерчук Р.В. </t>
  </si>
  <si>
    <t xml:space="preserve"> UA-2020-10-19-000950-c</t>
  </si>
  <si>
    <t xml:space="preserve">Послуги з проведення лабораторно - інструментальних досліджень на робочих місцях - ДК 021:2015: 98342000-2 - Послуги у сфері організації робочого середовища</t>
  </si>
  <si>
    <t xml:space="preserve">98342000-2 - Послуги у сфері організації робочого середовища</t>
  </si>
  <si>
    <t xml:space="preserve">ТОВ "НВП "Індастріал Лаб"</t>
  </si>
  <si>
    <t xml:space="preserve"> 42864600</t>
  </si>
  <si>
    <t xml:space="preserve">Поточний ремонт шиферної покрівлі в  КЗ «Загальноосвітній ліцей»  за адресою  вулЦентральна,31 м.Покров  Дніпропетровської обл.</t>
  </si>
  <si>
    <t xml:space="preserve">Повітродувка бензинова, сопло для повітродувки для управління освіти</t>
  </si>
  <si>
    <t xml:space="preserve">42120000-6 Насоси та компресори</t>
  </si>
  <si>
    <t xml:space="preserve">ФОП ГАЙДАМАЧЕНКО ДМИТРО МИКОЛАЙОВИЧ</t>
  </si>
  <si>
    <t xml:space="preserve">2744304058</t>
  </si>
  <si>
    <t xml:space="preserve">Господарчі товари для управління освіти</t>
  </si>
  <si>
    <t xml:space="preserve">03410000-7 Деревина</t>
  </si>
  <si>
    <t xml:space="preserve">Поточний ремонт електрообладнання в КЗДО №16 за адресою вул. Шатохіна,3 м. Покров Дніпропетровської обл</t>
  </si>
  <si>
    <t xml:space="preserve">UA-2020-10-19-000442-b</t>
  </si>
  <si>
    <t xml:space="preserve">Насос дренажний</t>
  </si>
  <si>
    <t xml:space="preserve">42100000-0</t>
  </si>
  <si>
    <t xml:space="preserve">ФОП Воєводін С. І.  </t>
  </si>
  <si>
    <t xml:space="preserve">UA-2020-10-19-000277-a</t>
  </si>
  <si>
    <t xml:space="preserve">Частини для сільськогосподарської техніки</t>
  </si>
  <si>
    <t xml:space="preserve">16800000-3</t>
  </si>
  <si>
    <t xml:space="preserve">UA-2020-10-20-010926-c-L1</t>
  </si>
  <si>
    <t xml:space="preserve">Надання аудиторських консультаційних послуг</t>
  </si>
  <si>
    <t xml:space="preserve">ТОВЮ "АУДИТОРСЬКА ФІРМА "МОДУЛЬ-АУДИТ"</t>
  </si>
  <si>
    <t xml:space="preserve">UA-2020-10-20-010701-c-L1</t>
  </si>
  <si>
    <t xml:space="preserve">Заправка картриджів для лазерних принтерів</t>
  </si>
  <si>
    <t xml:space="preserve">50310000-1 Технічне обслуговування і ремонт офісної техніки</t>
  </si>
  <si>
    <t xml:space="preserve">ФОП "ПРУС ОЛЕГ ВАСИЛЬОВИЧ"</t>
  </si>
  <si>
    <t xml:space="preserve">UA-2020-10-20-007970-a-L1</t>
  </si>
  <si>
    <t xml:space="preserve">Індивідуальні засоби захисту (протигази ГП-7)</t>
  </si>
  <si>
    <t xml:space="preserve">35810000-5 Індивідуальне обмундирування</t>
  </si>
  <si>
    <t xml:space="preserve">ФОП ЄРМАК ГАЛИНА РОМАНІВНА </t>
  </si>
  <si>
    <t xml:space="preserve">UA-2020-10-20-003391-b-L1</t>
  </si>
  <si>
    <t xml:space="preserve">Автозапчастини для GEELY TK-CL МД (медична допомога)</t>
  </si>
  <si>
    <t xml:space="preserve">UA-2020-10-20-002513-b</t>
  </si>
  <si>
    <t xml:space="preserve">Магістралі, трубопроводи та супутні вироби - ДК 021:2015: 44160000-9 - Магістралі, трубопроводи, труби, обсадні труби, тюбінги та супутні вироби</t>
  </si>
  <si>
    <t xml:space="preserve">44160000-9 - Магістралі, трубопроводи, труби, обсадні труби, тюбінги та супутні вироби</t>
  </si>
  <si>
    <t xml:space="preserve">ТОВ Ніко Пласт Сталь</t>
  </si>
  <si>
    <t xml:space="preserve">38578842</t>
  </si>
  <si>
    <t xml:space="preserve">Будівельні матеріали для КЗ "НВО"
</t>
  </si>
  <si>
    <t xml:space="preserve">М'яч волейбольний Mikasa для КПНЗ "ДЮСШ ім.Д.Дідіка"</t>
  </si>
  <si>
    <t xml:space="preserve">37450000-7 Спортивний інвентар для полів і кортів</t>
  </si>
  <si>
    <t xml:space="preserve">ФОП ОЛІЙНИК СЕРГІЙ ВАСИЛЬОВИЧ</t>
  </si>
  <si>
    <t xml:space="preserve">2561822515</t>
  </si>
  <si>
    <t xml:space="preserve">Поточний ремонт електрообладнання в КЗДО №13 за адресою вул. Героїв України,6а м. Покров Дніпропетровської обл.</t>
  </si>
  <si>
    <t xml:space="preserve">UA-2020-10-20-008858-c</t>
  </si>
  <si>
    <t xml:space="preserve">Картриджі</t>
  </si>
  <si>
    <t xml:space="preserve">30120000-6</t>
  </si>
  <si>
    <t xml:space="preserve">ФОП Довган О.Ю.</t>
  </si>
  <si>
    <t xml:space="preserve">UA-2020-10-20-001238-b</t>
  </si>
  <si>
    <t xml:space="preserve">Лампи</t>
  </si>
  <si>
    <t xml:space="preserve">31500000-1</t>
  </si>
  <si>
    <t xml:space="preserve">ФОП Забутна Світлана Петрівна  </t>
  </si>
  <si>
    <t xml:space="preserve">UA-2020-10-20-002338-b</t>
  </si>
  <si>
    <t xml:space="preserve">Елементи електричних схем</t>
  </si>
  <si>
    <t xml:space="preserve">31200000-8</t>
  </si>
  <si>
    <t xml:space="preserve"> UA-2020-10-22-002432-b</t>
  </si>
  <si>
    <t xml:space="preserve">Послуги з видачі рекомендацій з питань обґрунтування потреби у воді підприємствам - ДК 021:2015: 98110000-7 - Послуги підприємницьких, професійних та спеціалізованих організацій</t>
  </si>
  <si>
    <t xml:space="preserve">98110000-7 - Послуги підприємницьких, професійних та спеціалізованих організацій</t>
  </si>
  <si>
    <t xml:space="preserve">РОВР у Дніпропетровській обл.</t>
  </si>
  <si>
    <t xml:space="preserve">01038699</t>
  </si>
  <si>
    <t xml:space="preserve">Поточний ремонт внутрішніх електромереж КЗ "СЗШ №9" за адресою вул.Л.Чайкіної, 29а м.Покров Дніпропетровської обл.</t>
  </si>
  <si>
    <t xml:space="preserve">Поточний ремонт освітлювальних щитків в КЗ "СЗШ №9" за адресою вул.Л.Чайкіної, 29а м.Покров Дніпропетровської обл.</t>
  </si>
  <si>
    <t xml:space="preserve">50710000-5 Послуги з ремонту і технічного обслуговування електричного і механічного устаткування будівель</t>
  </si>
  <si>
    <t xml:space="preserve">Послуги з монтажу натяжної стелі в офісних приміщеннях будівлі по вул.Центральна,7 м.Покров Дніпропетровської обл.</t>
  </si>
  <si>
    <t xml:space="preserve">45420000-7 Столярні та теслярні роботи</t>
  </si>
  <si>
    <t xml:space="preserve">ФОП Кодрін О.М.</t>
  </si>
  <si>
    <t xml:space="preserve">2669805592</t>
  </si>
  <si>
    <t xml:space="preserve">UA-2020-10-22-009961-a-L1</t>
  </si>
  <si>
    <t xml:space="preserve">Засіб дезінфікуючий "АХД 2000 еспрес" 1000 мл з дозуючим пристроєм</t>
  </si>
  <si>
    <t xml:space="preserve">Поточний ремонт внутрішніх електромереж (комп'ютерний клас) в КЗ "Загальноосвітній ліцей" за адресою вул.Центральна, 31 м.Покров Дніпропетровської обл."</t>
  </si>
  <si>
    <t xml:space="preserve">UA-2020-10-23-001180-b</t>
  </si>
  <si>
    <t xml:space="preserve">Поточний ремонт тротуару біля житлового будинку вул. Зонова,4 в м. Покров Дніпропетровської області</t>
  </si>
  <si>
    <t xml:space="preserve">45230000-8</t>
  </si>
  <si>
    <t xml:space="preserve">ФОП Свист Володимир Петрович</t>
  </si>
  <si>
    <t xml:space="preserve">UA-2020-10-23-002006-c</t>
  </si>
  <si>
    <t xml:space="preserve">Поточний ремонт тротуару по вул. Зонова в м. Покров Дніпропетровської області</t>
  </si>
  <si>
    <t xml:space="preserve">UA-2020-10-26-010220-a-L1</t>
  </si>
  <si>
    <t xml:space="preserve">Акумулятор для легкового автомобілю</t>
  </si>
  <si>
    <t xml:space="preserve">31440000-2 Акумуляторні батареї</t>
  </si>
  <si>
    <t xml:space="preserve">ФОП Казмерчук Р.В.</t>
  </si>
  <si>
    <t xml:space="preserve">UA-2020-10-26-004817-c-L1</t>
  </si>
  <si>
    <t xml:space="preserve">Пірометри (інфрачервоні термометри) HT-820D</t>
  </si>
  <si>
    <t xml:space="preserve">38410000-2 Лічильні прилади</t>
  </si>
  <si>
    <t xml:space="preserve">ФОП Радчишина І.П.</t>
  </si>
  <si>
    <t xml:space="preserve">Набір гантель для КЗ «НВК №2»</t>
  </si>
  <si>
    <t xml:space="preserve">37440000-4 Інвентар для фітнесу</t>
  </si>
  <si>
    <t xml:space="preserve">ФОП "Андрєева Дар'я Борисівна"</t>
  </si>
  <si>
    <t xml:space="preserve">3288518583</t>
  </si>
  <si>
    <t xml:space="preserve">Промислова електром’ясорубка </t>
  </si>
  <si>
    <t xml:space="preserve">39310000-8 Обладнання для закладів громадського харчування</t>
  </si>
  <si>
    <t xml:space="preserve">ФОП МИЛОБОГ ЮРІЙ ВАЛЕРІЙОВИЧ</t>
  </si>
  <si>
    <t xml:space="preserve">2713013699</t>
  </si>
  <si>
    <t xml:space="preserve">Поточний ремонт -  монтаж натяжної стелі в офісних приміщеннях будівлі по вул.Центральна,7 м.Покров Дніпропетровської області</t>
  </si>
  <si>
    <t xml:space="preserve">ФОП КОДРІН ОЛЕКСАНДР МИКОЛАЙОВИЧ</t>
  </si>
  <si>
    <t xml:space="preserve">UA-2020-10-26-000525-b</t>
  </si>
  <si>
    <t xml:space="preserve">Виконання технічного нагляду на об’єкті: «Поточний ремонт тротуару біля житлового будинку вул. Зонова,4 в м. Покров Дніпропетровської області»</t>
  </si>
  <si>
    <t xml:space="preserve">71240000-2</t>
  </si>
  <si>
    <t xml:space="preserve">ФОП Шаталов Ю.В.</t>
  </si>
  <si>
    <t xml:space="preserve">Поточний ремонт зовнішніх мереж водопостачання (улаштування тимчасового водопроводу) в КЗ "Шолоховська  СЗШ" за адресою вул.Сонячна, 17, с.Шолохове Дніпропетровської обл.</t>
  </si>
  <si>
    <t xml:space="preserve">Поточний ремонт електрообладнання в КЗДО 21 за адресою вул.Л.Чайкіної, 10 м.покров Дніпропетровської обл.</t>
  </si>
  <si>
    <t xml:space="preserve">Поточний ремонт внутрішніх електромереж в КЗ "Загальноосвітній ліцей" за адресою вул.Центральна, 31 м.Покров Дніпропетровської обл.</t>
  </si>
  <si>
    <t xml:space="preserve">Поточний ремонт басейну питної води (інв.№101330001) в КЗ "Шолоховська СЗШ" за адресою вул.Сонячна,17 с. Шолохове Дніпропетровської обл.</t>
  </si>
  <si>
    <t xml:space="preserve">45450000-6 Інші завершальні будівельні роботи</t>
  </si>
  <si>
    <t xml:space="preserve">Радіоуправління для КПНЗ "БТДЮ"</t>
  </si>
  <si>
    <t xml:space="preserve">38820000-9 Пристрої дистанційного керування</t>
  </si>
  <si>
    <t xml:space="preserve">ФОП МЕРЗЛЯКОВ СЕРГІЙ ОЛЕКСАНДРОВИЧ</t>
  </si>
  <si>
    <t xml:space="preserve">3373605575</t>
  </si>
  <si>
    <t xml:space="preserve"> UA-2020-10-30-001504-a</t>
  </si>
  <si>
    <t xml:space="preserve">Заміна трифазного приладу обліку ППКО з трансформаторами струму - ДК 021:2015 50411300-2: Послуги з ремонту і технічного обслуговування лічильників електроенергії</t>
  </si>
  <si>
    <t xml:space="preserve">50411300-2: Послуги з ремонту і технічного обслуговування лічильників електроенергії</t>
  </si>
  <si>
    <t xml:space="preserve">АТ ДТЕК Дніпровські електромережі</t>
  </si>
  <si>
    <t xml:space="preserve">23359034</t>
  </si>
  <si>
    <t xml:space="preserve">UA-2020-10-30-003226-b</t>
  </si>
  <si>
    <t xml:space="preserve">Технічна перевірка правильності роботи лічильника електроенергії - ДК 021:2015 50411300-2: Послуги з ремонту і технічного обслуговування лічильників електроенергії</t>
  </si>
  <si>
    <t xml:space="preserve">Опромінювач бактерицидний переносний</t>
  </si>
  <si>
    <t xml:space="preserve">31515000-9 Лампи ультрафіолетового світла</t>
  </si>
  <si>
    <t xml:space="preserve">ФОП ГРЕБЕНЮК ТЕТЯНА ВОЛОДИМИРІВНА</t>
  </si>
  <si>
    <t xml:space="preserve">2315902186</t>
  </si>
  <si>
    <t xml:space="preserve">Поточний ремонт будівлі КЗ "СЗШ №9" за адресою вул.Чайкіної Лізи, 29а м.Покров Дніпропетровської області (штукатурка укосів вікон стіни 2)</t>
  </si>
  <si>
    <t xml:space="preserve">45410000-4 Штукатурні роботи</t>
  </si>
  <si>
    <t xml:space="preserve">ТОВАРИСТВО З ОБМЕЖЕНОЮ ВІДПОВІДАЛЬНІСТЮ "ПМК-17"</t>
  </si>
  <si>
    <t xml:space="preserve">40392349</t>
  </si>
  <si>
    <t xml:space="preserve">Пазл коврик дитячий для дитячого садка</t>
  </si>
  <si>
    <t xml:space="preserve">37523000-0 Пазли</t>
  </si>
  <si>
    <t xml:space="preserve">ТОВ "ЕХОКОР"</t>
  </si>
  <si>
    <t xml:space="preserve">38634828</t>
  </si>
  <si>
    <t xml:space="preserve">UA-2020-10-28-001290-c</t>
  </si>
  <si>
    <t xml:space="preserve">Виконання технічного нагляду на об’єкті: «Поточний ремонт тротуару по вул. Зонова в м. Покров Дніпропетровської області»</t>
  </si>
  <si>
    <t xml:space="preserve">UA-2020-10-28-005645-a</t>
  </si>
  <si>
    <t xml:space="preserve">Розробка проєктно – кошторисної документації по об’єкту: «Капітальний ремонт тротуару по вул. Героїв Чорнобиля (ділянка від вул. Центральна до вул. Торгова) в м. Покров Дніпропетровської області»</t>
  </si>
  <si>
    <t xml:space="preserve">71330000-0</t>
  </si>
  <si>
    <t xml:space="preserve">ФОП Сидоренко Ігор Юрійович</t>
  </si>
  <si>
    <t xml:space="preserve">UA-2020-10-28-002494-b</t>
  </si>
  <si>
    <t xml:space="preserve">Розробка проєктно – кошторисної документації по об’єкту: «Капітальний ремонт тротуару по вул. Гагаріна (ділянка від вул. Горького до вул. Партизанська) в м. Покров Дніпропетровської області»</t>
  </si>
  <si>
    <t xml:space="preserve">UA-2020-10-28-006090-c</t>
  </si>
  <si>
    <t xml:space="preserve">Розробка проєктно – кошторисної документації по об’єкту: «Капітальний ремонт тротуару по вул. Героїв України (ділянка від вул. Центральна до вул. Партизанська) в м. Покров Дніпропетровської області»</t>
  </si>
  <si>
    <t xml:space="preserve">UA-2020-10-28-006220-c</t>
  </si>
  <si>
    <t xml:space="preserve">Розробка проєктно – кошторисної документації по об’єкту: «Капітальний ремонт м’якої покрівлі житлового будинку № 20 по вул. Г. Тикви в м. Покров Дніпропетровської області»</t>
  </si>
  <si>
    <t xml:space="preserve">UA-2020-10-28-005732-a</t>
  </si>
  <si>
    <t xml:space="preserve">Розробка проєктно – кошторисної документації по об’єкту: «Капітальний ремонт м’якої покрівлі житлового будинку № 34 по вул. Г. Тикви в м. Покров Дніпропетровської області»</t>
  </si>
  <si>
    <t xml:space="preserve">UA-2020-10-28-005751-a</t>
  </si>
  <si>
    <t xml:space="preserve">Розробка проєктно – кошторисної документації по об’єкту: «Капітальний ремонт м’якої покрівлі житлового будинку № 10 по вул. Героїв України в м. Покров Дніпропетровської області»</t>
  </si>
  <si>
    <t xml:space="preserve">UA-2020-10-28-006595-c</t>
  </si>
  <si>
    <t xml:space="preserve">Розробка проєктно – кошторисної документації по об’єкту: «Капітальний ремонт м’якої покрівлі житлового будинку № 1 по вул. Героїв Чорнобиля в м. Покров Дніпропетровської області»</t>
  </si>
  <si>
    <t xml:space="preserve">UA-2020-10-28-006791-c</t>
  </si>
  <si>
    <t xml:space="preserve">Розробка проєктно – кошторисної документації по об’єкту: «Капітальний ремонт м’якої покрівлі житлового будинку № 3 по вул. Героїв Чорнобиля в м. Покров Дніпропетровської області»</t>
  </si>
  <si>
    <t xml:space="preserve">UA-2020-10-28-007114-c</t>
  </si>
  <si>
    <t xml:space="preserve">Розробка проєктно – кошторисної документації по об’єкту: «Капітальний ремонт м’якої покрівлі житлового будинку № 2 по вул. Зонова в м. Покров Дніпропетровської області»</t>
  </si>
  <si>
    <t xml:space="preserve">UA-2020-10-28-007196-c</t>
  </si>
  <si>
    <t xml:space="preserve">Розробка проєктно – кошторисної документації по об’єкту: «Капітальний ремонт м’якої покрівлі житлового будинку № 6 по вул. Зонова в м. Покров Дніпропетровської області»</t>
  </si>
  <si>
    <t xml:space="preserve">UA-2020-10-28-007278-c</t>
  </si>
  <si>
    <t xml:space="preserve">Розробка проєктно – кошторисної документації по об’єкту: «Капітальний ремонт м’якої покрівлі житлового будинку № 8 по вул. Курчатова в м. Покров Дніпропетровської області»</t>
  </si>
  <si>
    <t xml:space="preserve">UA-2020-10-28-007353-c</t>
  </si>
  <si>
    <t xml:space="preserve">Розробка проєктно – кошторисної документації по об’єкту: «Капітальний ремонт м’якої покрівлі житлового будинку № 10 по вул. Курчатова в м. Покров Дніпропетровської області»</t>
  </si>
  <si>
    <t xml:space="preserve">UA-2020-10-28-005972-a</t>
  </si>
  <si>
    <t xml:space="preserve">Розробка проєктно – кошторисної документації по об’єкту: «Капітальний ремонт м’якої покрівлі житлового будинку № 22 по вул. Курчатова в м. Покров Дніпропетровської області»</t>
  </si>
  <si>
    <t xml:space="preserve">UA-2020-10-28-006461-c</t>
  </si>
  <si>
    <t xml:space="preserve">Знаряддя</t>
  </si>
  <si>
    <t xml:space="preserve">44500000-5</t>
  </si>
  <si>
    <t xml:space="preserve">ФОП Ковтун Г.І.  </t>
  </si>
  <si>
    <t xml:space="preserve">2919106288</t>
  </si>
  <si>
    <t xml:space="preserve">UA-2020-10-28-002558-b</t>
  </si>
  <si>
    <t xml:space="preserve">Трос</t>
  </si>
  <si>
    <t xml:space="preserve">44300000-3</t>
  </si>
  <si>
    <t xml:space="preserve">UA-2020-10-28-005621-a</t>
  </si>
  <si>
    <t xml:space="preserve">Самонесучій кабель СИП-4 2х16мм2</t>
  </si>
  <si>
    <t xml:space="preserve">31300000-9</t>
  </si>
  <si>
    <t xml:space="preserve">ТОВАРИСТВО З ОБМЕЖЕНОЮ ВІДПОВІДАЛЬНІСТЮ "АТУМ-ЕНЕРГО"  </t>
  </si>
  <si>
    <t xml:space="preserve">UA-2020-10-28-004682-c</t>
  </si>
  <si>
    <t xml:space="preserve">Насоси</t>
  </si>
  <si>
    <t xml:space="preserve">https://www.dzo.com.ua/tenders/7705343</t>
  </si>
  <si>
    <t xml:space="preserve">Придбання джерел безперебійного живлення</t>
  </si>
  <si>
    <t xml:space="preserve">31150000-2</t>
  </si>
  <si>
    <t xml:space="preserve">УПСЗН</t>
  </si>
  <si>
    <t xml:space="preserve">26137831</t>
  </si>
  <si>
    <t xml:space="preserve">ФОП Рубець Г.В.</t>
  </si>
  <si>
    <t xml:space="preserve">3233707280</t>
  </si>
  <si>
    <t xml:space="preserve">https://www.dzo.com.ua/tenders/7707047</t>
  </si>
  <si>
    <t xml:space="preserve">Придбання сканера А4 Epson Perfection V19</t>
  </si>
  <si>
    <t xml:space="preserve">30230000-0</t>
  </si>
  <si>
    <t xml:space="preserve">Спільна фірма "Ортекс"</t>
  </si>
  <si>
    <t xml:space="preserve">13581333</t>
  </si>
  <si>
    <t xml:space="preserve">https://www.dzo.com.ua/tenders/7709412</t>
  </si>
  <si>
    <t xml:space="preserve">Придбання жорсткого диску Western Digital Blue 1 Tb</t>
  </si>
  <si>
    <t xml:space="preserve">ФОП Черноусов В.О.</t>
  </si>
  <si>
    <t xml:space="preserve">2733313014</t>
  </si>
  <si>
    <t xml:space="preserve"> UA-2020-10-29-008218-c</t>
  </si>
  <si>
    <t xml:space="preserve">Насоси SPRUT GPD - ДК 021:2015- 42122100-1: Насоси для рідин</t>
  </si>
  <si>
    <t xml:space="preserve"> 42122100-1 -  Насоси для рідин</t>
  </si>
  <si>
    <t xml:space="preserve">ТОВ ПВП НАСОСЕНЕРГОПРОМ</t>
  </si>
  <si>
    <t xml:space="preserve">41375408</t>
  </si>
  <si>
    <t xml:space="preserve"> UA-2020-10-29-001983-b</t>
  </si>
  <si>
    <t xml:space="preserve">Станція управління насосом СУН-14кВт- ДК 021:2015 - 31211110-2: Щити керування</t>
  </si>
  <si>
    <t xml:space="preserve">31211110-2: Щити керування</t>
  </si>
  <si>
    <t xml:space="preserve">ТОВ Харківський Завод Електротехніки та Металоконструкції</t>
  </si>
  <si>
    <t xml:space="preserve">38112187</t>
  </si>
  <si>
    <t xml:space="preserve">UA-2020-10-29-005235-c</t>
  </si>
  <si>
    <t xml:space="preserve">Хомути для труб -  44160000-9: Магістралі, трубопроводи, труби, обсадні труби, тюбінги та супутні вироби</t>
  </si>
  <si>
    <t xml:space="preserve"> 44160000-9: Магістралі, трубопроводи, труби, обсадні труби, тюбінги та супутні вироби</t>
  </si>
  <si>
    <t xml:space="preserve">ФОП Хангулієв-Бахтар А.О.</t>
  </si>
  <si>
    <t xml:space="preserve">2363315398</t>
  </si>
  <si>
    <t xml:space="preserve"> UA-2020-11-02-001512-a</t>
  </si>
  <si>
    <t xml:space="preserve">Датчик тиску Danfoss MBC 1700 060G6101 - ДК 021:2015 - 38420000-5: Прилади для вимірювання витрати, рівня та тиску рідин і газів</t>
  </si>
  <si>
    <t xml:space="preserve">38420000-5: Прилади для вимірювання витрати, рівня та тиску рідин і газів</t>
  </si>
  <si>
    <t xml:space="preserve">ТОВ "ЮГІНСЕРВІС"</t>
  </si>
  <si>
    <t xml:space="preserve">20501483</t>
  </si>
  <si>
    <t xml:space="preserve">Зонт витяжний пристінний з жироуловлюваючим фільтром 
  для дитячого садка
</t>
  </si>
  <si>
    <t xml:space="preserve">39714000-0 Кухонні витяжки чи очищувачі повітря</t>
  </si>
  <si>
    <t xml:space="preserve">ТОВ ВКП "Техкомплект"</t>
  </si>
  <si>
    <t xml:space="preserve">21937219</t>
  </si>
  <si>
    <t xml:space="preserve">UA-2020-10-29-002934-b</t>
  </si>
  <si>
    <t xml:space="preserve">Розробка проєктно – кошторисної документації по об’єкту: «Капітальний ремонт м’якої покрівлі житлового будинку № 54 по вул. Центральна в м. Покров Дніпропетровської області»</t>
  </si>
  <si>
    <t xml:space="preserve">UA-2020-10-29-002966-b</t>
  </si>
  <si>
    <t xml:space="preserve">Розробка проєктно – кошторисної документації по об’єкту: «Капітальний ремонт м’якої покрівлі житлового будинку № 57 по вул. Центральна в м. Покров Дніпропетровської області»</t>
  </si>
  <si>
    <t xml:space="preserve">UA-2020-10-29-001610-a</t>
  </si>
  <si>
    <t xml:space="preserve">Розробка проєктно – кошторисної документації по об’єкту: «Капітальний ремонт м’якої покрівлі житлового будинку № 25 по вул. Соборна в м. Покров Дніпропетровської області»</t>
  </si>
  <si>
    <t xml:space="preserve">UA-2020-10-29-000875-b</t>
  </si>
  <si>
    <t xml:space="preserve">Компресор</t>
  </si>
  <si>
    <t xml:space="preserve">UA-2020-10-29-000797-b</t>
  </si>
  <si>
    <t xml:space="preserve">UA-2020-10-29-001320-c</t>
  </si>
  <si>
    <t xml:space="preserve">Фільтра</t>
  </si>
  <si>
    <t xml:space="preserve">42900000-5</t>
  </si>
  <si>
    <t xml:space="preserve"> UA-2020-11-02-006947-c</t>
  </si>
  <si>
    <t xml:space="preserve">Послуги по збиранню, перевезенню, зберіганню та передачі відходів, для подальшого їх оброблення, утилізації, видалення, знешкодження і захоронення, згідно вимог чинного законодавства України ДК 021:2015 - 90520000-8: Послуги у сфері поводження з радіоактивними, токсичними, медичними та небезпечними відходами</t>
  </si>
  <si>
    <t xml:space="preserve">90520000-8: Послуги у сфері поводження з радіоактивними, токсичними, медичними та небезпечними відходами</t>
  </si>
  <si>
    <t xml:space="preserve">ТОВ "УКРВТОРУТИЛІЗАЦІЯ"</t>
  </si>
  <si>
    <t xml:space="preserve">38527887</t>
  </si>
  <si>
    <t xml:space="preserve">Послуги з компенсації перетікань реактивної електричної енергії</t>
  </si>
  <si>
    <t xml:space="preserve">65310000-9 Розподіл електричної енергії</t>
  </si>
  <si>
    <t xml:space="preserve">АКЦІОНЕРНЕ ТОВАРИСТВО "ДТЕК ДНІПРОВСЬКІ ЕЛЕКТРОМЕРЕЖІ"</t>
  </si>
  <si>
    <t xml:space="preserve">Канц.товари</t>
  </si>
  <si>
    <t xml:space="preserve">ФОП Голик Н.В.</t>
  </si>
  <si>
    <t xml:space="preserve">UA-2020-11-02-005100-b-L1</t>
  </si>
  <si>
    <t xml:space="preserve">Засіб дезінфікуючий АХД 2000 експрес 1000мл з дозуючим пристроєм</t>
  </si>
  <si>
    <t xml:space="preserve">UA-2020-11-02-004692-b-L1</t>
  </si>
  <si>
    <t xml:space="preserve">Швидкий тест для визначення антигена COVID-19, COV-S23</t>
  </si>
  <si>
    <t xml:space="preserve"> UA-2020-11-03-000115-a</t>
  </si>
  <si>
    <t xml:space="preserve">Ремонт та технічне обслуговування камери відеоспостереження - ДК 021:2015 - 50343000-1: Послуги з ремонту і технічного обслуговування відеообладнання</t>
  </si>
  <si>
    <t xml:space="preserve">50343000-1: Послуги з ремонту і технічного обслуговування відеообладнання</t>
  </si>
  <si>
    <t xml:space="preserve">ФОП Бондаренко Є.А.</t>
  </si>
  <si>
    <t xml:space="preserve">2866719759</t>
  </si>
  <si>
    <t xml:space="preserve">Столи для ІРЦ</t>
  </si>
  <si>
    <t xml:space="preserve">39120000-9 Столи, серванти, письмові столи та книжкові шафи</t>
  </si>
  <si>
    <t xml:space="preserve">ФОП "ГЕРАСИМОВ ІГОР МИХАЙЛОВИЧ"</t>
  </si>
  <si>
    <t xml:space="preserve">3240307492</t>
  </si>
  <si>
    <t xml:space="preserve">Господарчі товари для КПНЗ БТДЮ</t>
  </si>
  <si>
    <t xml:space="preserve">18420000-9 Аксесуари для одягу</t>
  </si>
  <si>
    <t xml:space="preserve">Поточний ремонт внутрішніх мереж каналізації в КЗДО №11 за адресою вул.Курчатова, 12 м.Покров Дніпропетровської обл.</t>
  </si>
  <si>
    <t xml:space="preserve">Поточний ремонт електрообладнання в КЗДО №13 за адресою вул.Героїв України, 6а м.покров Дніпропетровської обл.</t>
  </si>
  <si>
    <t xml:space="preserve">Запчастини для авіомодельного гуртка для КПНЗ "БТДЮ"</t>
  </si>
  <si>
    <t xml:space="preserve">31150000-2 Баласти для розрядних ламп чи трубок</t>
  </si>
  <si>
    <t xml:space="preserve">Поточний ремонт внутрішніх мереж водовідведення в КЗ"Загальноосвітній ліцей" за адресою вул. Центральна, 31 м.Покров Дніпропетропетровської обл.</t>
  </si>
  <si>
    <t xml:space="preserve">Сітка футбольна для КПНЗ "ДЮСШ ім.Д.Дідіка"</t>
  </si>
  <si>
    <t xml:space="preserve">ФОП СМОЛЯНЕЦЬ ОЛЕНА ОЛЕКСІЇВНА</t>
  </si>
  <si>
    <t xml:space="preserve">2628414924</t>
  </si>
  <si>
    <t xml:space="preserve">UA-2020-11-03-010597-c-L1</t>
  </si>
  <si>
    <t xml:space="preserve">Картриджи для лазерних принтерів, мережевий фільтр</t>
  </si>
  <si>
    <t xml:space="preserve">ФОП "БІЛОЗЕРСЬКИЙ ОЛЕГ МИКОЛАЙОВИЧ"</t>
  </si>
  <si>
    <t xml:space="preserve"> UA-2020-11-03-001119-b</t>
  </si>
  <si>
    <t xml:space="preserve">Навчання - ДК 021:2015 - 80570000-0: Послуги з професійної підготовки у сфері підвищення кваліфікації</t>
  </si>
  <si>
    <t xml:space="preserve">КП НКК ДОР</t>
  </si>
  <si>
    <t xml:space="preserve">03363192</t>
  </si>
  <si>
    <t xml:space="preserve"> UA-2020-11-04-002014-b</t>
  </si>
  <si>
    <t xml:space="preserve">Профільний прокат (круги сталеві) - ДК 021:2015 - 44112120-5 - Профільний прокат</t>
  </si>
  <si>
    <t xml:space="preserve">44112120-5: Профільний прокат</t>
  </si>
  <si>
    <t xml:space="preserve">ТОВ АВ Метал груп</t>
  </si>
  <si>
    <t xml:space="preserve">36441934</t>
  </si>
  <si>
    <t xml:space="preserve">Регулятор безколекторний для авіомодельного гуртка для КПНЗ "БТДЮ"</t>
  </si>
  <si>
    <t xml:space="preserve">38570000-1 Регулювальні та контрольні прилади й апаратура</t>
  </si>
  <si>
    <t xml:space="preserve">Замки для КЗДО №11</t>
  </si>
  <si>
    <t xml:space="preserve">44520000-1 Замки, ключі та петлі</t>
  </si>
  <si>
    <t xml:space="preserve">Підвищення кваліфікації медичних працівників</t>
  </si>
  <si>
    <t xml:space="preserve">80570000-0 Послуги з професійної підготовки у сфері підвищення кваліфікації</t>
  </si>
  <si>
    <t xml:space="preserve">КОМУНАЛЬНЕ ПІДПРИЄМСТВО "ОБЛАСНИЙ ЦЕНТР ГРОМАДСЬКОГО ЗДОРОВ'Я" ДНІПРОПЕТРОВСЬКОЇ ОБЛАСНОЇ РАДИ"</t>
  </si>
  <si>
    <t xml:space="preserve">01985110</t>
  </si>
  <si>
    <t xml:space="preserve">Поточний ремонт електрообладнання в КЗДО №22 за адресою вул.Л.Чайкіної, 29, м.Покров Дніпропетровської обл.</t>
  </si>
  <si>
    <t xml:space="preserve">Поточний ремонт електрообладнання в КЗ "Шолоховська СЗШ" за адресою  вул.Сонячна, 17 с.Шолохове Дніпропетровської обл.</t>
  </si>
  <si>
    <t xml:space="preserve">Поточний ремонт внутрішніх мереж водопостачання в КЗ  "СЗШ №9" за адресою вул.Л.Чайкіної, 29а м.Покров Дніпропетровської обл.</t>
  </si>
  <si>
    <t xml:space="preserve">Лампи для КПНЗ "БТДЮ"</t>
  </si>
  <si>
    <t xml:space="preserve">31510000-4 Електричні лампи розжарення</t>
  </si>
  <si>
    <t xml:space="preserve">Акумуляторні батареї для авіомодельного гуртка для КПНЗ "БТДЮ"</t>
  </si>
  <si>
    <t xml:space="preserve">UA-2020-11-04-006030-b</t>
  </si>
  <si>
    <t xml:space="preserve">Папір А-4 ДК 021:2015: 30190000-7 - Офісне устаткування та приладдя різне</t>
  </si>
  <si>
    <t xml:space="preserve">30190000-7: Офісне устаткування та приладдя різне</t>
  </si>
  <si>
    <t xml:space="preserve">ТОВ ВИЛАЙН ГРУП</t>
  </si>
  <si>
    <t xml:space="preserve">38295925</t>
  </si>
  <si>
    <t xml:space="preserve"> UA-2020-11-06-001328-c</t>
  </si>
  <si>
    <t xml:space="preserve">Кріпильні деталі - ДК 021:2015: 44530000-4 - Кріпильні деталі</t>
  </si>
  <si>
    <t xml:space="preserve">44530000-4: Кріпильні деталі</t>
  </si>
  <si>
    <t xml:space="preserve">ФОП Тригуб А.М.</t>
  </si>
  <si>
    <t xml:space="preserve">2363607340</t>
  </si>
  <si>
    <t xml:space="preserve">Поточний ремонт принтера з заміною комплектуючих</t>
  </si>
  <si>
    <t xml:space="preserve">Канцелярське приладдя для закладів освіти</t>
  </si>
  <si>
    <t xml:space="preserve">30190000-7 Офісне устаткування та приладдя різне</t>
  </si>
  <si>
    <t xml:space="preserve">ТОВ "АВЕРС КАНЦЕЛЯРІЯ"</t>
  </si>
  <si>
    <t xml:space="preserve">39417349</t>
  </si>
  <si>
    <t xml:space="preserve">Ремонт принтера з заміною комплектуючих</t>
  </si>
  <si>
    <t xml:space="preserve">Багатофункціональні пристрої з тонером для дитячого садка</t>
  </si>
  <si>
    <t xml:space="preserve">ФОП ВОЛОШИНОВА ОЛЕНА ОЛЕКСАНДРІВНА</t>
  </si>
  <si>
    <t xml:space="preserve">2981209581</t>
  </si>
  <si>
    <t xml:space="preserve">Вироби для ванної кімнати та кухні для КДНЗ №13</t>
  </si>
  <si>
    <t xml:space="preserve">44410000-7 Вироби для ванної кімнати та кухні</t>
  </si>
  <si>
    <t xml:space="preserve">ФОП ВЕРИЧ АНАСТАСІЯ ВОЛОДИМИРІВНА</t>
  </si>
  <si>
    <t xml:space="preserve">3255311824</t>
  </si>
  <si>
    <t xml:space="preserve">Тонер</t>
  </si>
  <si>
    <t xml:space="preserve">ФОП ПЕТРОВ ВОЛОДИМИР ВОЛОДИМИРОВИЧ</t>
  </si>
  <si>
    <t xml:space="preserve">2795800259</t>
  </si>
  <si>
    <t xml:space="preserve">Поточний ремонт електрообладнання в КЗ "СЗШ №6" за адресою вул.Чіатурська, 6 м.Покров Дніпропетровської обл.</t>
  </si>
  <si>
    <t xml:space="preserve">Поточний ремонт електрообладнання в КЗ "Загальноосвітній ліцей" за адресою вул.Центральна,31 м.Покров Дніпропетровської обл.</t>
  </si>
  <si>
    <t xml:space="preserve">Поточний ремонт мереж електроосвітлення в КЗ "НВК №2"(корпус-1) за адресою вул. Л.Чайкіної,15 м.Покров Дніпропетрвської обл.</t>
  </si>
  <si>
    <t xml:space="preserve">UA-2020-11-04-006606-c</t>
  </si>
  <si>
    <t xml:space="preserve">Розробка проєктно – кошторисної документації по об’єкту: «Капітальний ремонт м’якої покрівлі житлового будинку № 57 по вул. Торгова в м. Покров Дніпропетровської області»</t>
  </si>
  <si>
    <t xml:space="preserve">UA-2020-11-04-006925-c</t>
  </si>
  <si>
    <t xml:space="preserve">Розробка проєктно – кошторисної документації по об’єкту: «Капітальний ремонт м’якої покрівлі житлового будинку № 59 по вул. Торгова в м. Покров Дніпропетровської області»</t>
  </si>
  <si>
    <t xml:space="preserve">UA-2020-11-04-007006-c</t>
  </si>
  <si>
    <t xml:space="preserve">Розробка проєктно – кошторисної документації по об’єкту: «Капітальний ремонт м’якої покрівлі житлового будинку № 33 по вул. Центральна в м. Покров Дніпропетровської області»</t>
  </si>
  <si>
    <t xml:space="preserve">UA-2020-11-04-007069-c</t>
  </si>
  <si>
    <t xml:space="preserve">Розробка проєктно – кошторисної документації по об’єкту: «Капітальний ремонт м’якої покрівлі житлового будинку № 43 по вул. Центральна в м. Покров Дніпропетровської області»</t>
  </si>
  <si>
    <t xml:space="preserve">UA-2020-11-04-001818-a</t>
  </si>
  <si>
    <t xml:space="preserve">Розробка проєктно – кошторисної документації по об’єкту: «Капітальний ремонт м’якої покрівлі житлового будинку № 63 по вул. Центральна в м. Покров Дніпропетровської області»</t>
  </si>
  <si>
    <t xml:space="preserve">UA-2020-11-04-003933-b</t>
  </si>
  <si>
    <t xml:space="preserve">Розробка проєктно – кошторисної документації по об’єкту: «Капітальний ремонт м’якої покрівлі житлового будинку № 11 по вул. Л. Чайкіної в м. Покров Дніпропетровської області»</t>
  </si>
  <si>
    <t xml:space="preserve">UA-2020-11-04-007322-c</t>
  </si>
  <si>
    <t xml:space="preserve">Розробка проєктно – кошторисної документації по об’єкту: «Капітальний ремонт м’якої покрівлі житлового будинку № 9 по вул. Л. Чайкіної в м. Покров Дніпропетровської області»</t>
  </si>
  <si>
    <t xml:space="preserve"> UA-2020-11-05-002409-a</t>
  </si>
  <si>
    <t xml:space="preserve">Послуги зі встановлення електричного обладнання (монтаж та накладка устаткування) - ДК 021:2015 - 51110000-6: Послуги зі встановлення електричного обладнання</t>
  </si>
  <si>
    <t xml:space="preserve">51110000-6: Послуги зі встановлення електричного обладнання</t>
  </si>
  <si>
    <t xml:space="preserve">Картридж, чорнила для КЗДО №21</t>
  </si>
  <si>
    <t xml:space="preserve">295001634</t>
  </si>
  <si>
    <t xml:space="preserve">Господарчі товари для КЗДО №21</t>
  </si>
  <si>
    <t xml:space="preserve">ФОП Губа О.М.</t>
  </si>
  <si>
    <t xml:space="preserve">5757205188</t>
  </si>
  <si>
    <t xml:space="preserve">Пототчний ремонт внутрішніх мереж водовідведення в КЗ "НВК №2" корпус-2 за адресою вул.Л.Чайкіної, 7 м.Покров Дніпропетровської обл.</t>
  </si>
  <si>
    <t xml:space="preserve">Поточний ремонт електрообладнання в КЗ "НВК №2" (корпус ІІ) за адресою вул.Л.Чайкіної,7 м.Покров Дніпропетровської обл.</t>
  </si>
  <si>
    <t xml:space="preserve">Поточний ремонт внутрішніх електромереж в КЗДО №21 за адресою вул.Л.Чайкіної, 10 м.Покров Дніпропетровської обл.</t>
  </si>
  <si>
    <t xml:space="preserve">UA-2020-11-05-000105-b</t>
  </si>
  <si>
    <t xml:space="preserve">Ізоляційне приладдя</t>
  </si>
  <si>
    <t xml:space="preserve">31600000-2</t>
  </si>
  <si>
    <t xml:space="preserve"> UA-2020-11-06-001238-a</t>
  </si>
  <si>
    <t xml:space="preserve">Конструкційні матеріали (кутник) - ДК 021:2015 44110000-4: Конструкційні матеріали</t>
  </si>
  <si>
    <t xml:space="preserve">44110000-4: Конструкційні матеріали</t>
  </si>
  <si>
    <t xml:space="preserve">UA-2020-11-06-000380-c</t>
  </si>
  <si>
    <t xml:space="preserve">ДК 021:2015: 80520000-5 Навчальні засоби</t>
  </si>
  <si>
    <t xml:space="preserve">01987569</t>
  </si>
  <si>
    <t xml:space="preserve">ТОВАРИСТВО З ОБМЕЖЕНОЮ ВІДПОВІДАЛЬНІСТЮ "АГЕНТСТВО "КОНСАЛТ"</t>
  </si>
  <si>
    <t xml:space="preserve">37596682</t>
  </si>
  <si>
    <t xml:space="preserve">UA-2020-11-09-011747-c-L1</t>
  </si>
  <si>
    <t xml:space="preserve">Медичні засоби різні (серветки спиртові, тест-смужки DIRUI)</t>
  </si>
  <si>
    <t xml:space="preserve">33690000-3 Лікарські засоби різні</t>
  </si>
  <si>
    <t xml:space="preserve">ФОП Маковська Катерина Олексіївна</t>
  </si>
  <si>
    <t xml:space="preserve">UA-2020-11-09-002456-a-L1</t>
  </si>
  <si>
    <t xml:space="preserve">Послуги із заправки картриджів та ремонту офісної техніки</t>
  </si>
  <si>
    <t xml:space="preserve">ФОП "ПРУС ОЛЕГ ВАСИЛЬОВИЧ" </t>
  </si>
  <si>
    <t xml:space="preserve">Витратні матеріали для різних видів творчості для Нової української школи </t>
  </si>
  <si>
    <t xml:space="preserve">37823800-1 Багатошаровий папір і картон;37823000-3 Пергаментний папір та інші паперові вироби</t>
  </si>
  <si>
    <t xml:space="preserve">ФОП ДОЛОМАНЖІ ДМИТРО ГЕОРГІЙОВИЧ</t>
  </si>
  <si>
    <t xml:space="preserve">2530008839</t>
  </si>
  <si>
    <t xml:space="preserve">Дзеркало настінне для дитячого садка
</t>
  </si>
  <si>
    <t xml:space="preserve">39299300-7 Скляні дзеркала</t>
  </si>
  <si>
    <t xml:space="preserve">ПП "Производственная фирма "Юнона""</t>
  </si>
  <si>
    <t xml:space="preserve">30754241</t>
  </si>
  <si>
    <t xml:space="preserve">Автомобільні запчастини для КЗ "Шолоховська СЗШ"</t>
  </si>
  <si>
    <t xml:space="preserve">Тюль для КЗДО №21</t>
  </si>
  <si>
    <t xml:space="preserve">39560000-5 Текстильні вироби різні</t>
  </si>
  <si>
    <t xml:space="preserve">ФОП КОРОТАЄВ СЕРГІЙ ВОЛОДИМИРОВИЧ</t>
  </si>
  <si>
    <t xml:space="preserve">2149608199</t>
  </si>
  <si>
    <t xml:space="preserve">Поточний ремонт внутрішніх мереж водопостачання в КПНЗ "БТДЮ" за адресою вул.Л.Чайкіної, 31 м.Покров Дніпропетровської обл.</t>
  </si>
  <si>
    <t xml:space="preserve">UA-2020-11-10-008404-c-L1</t>
  </si>
  <si>
    <t xml:space="preserve">Примірник та пакети оновлення до комп"ютерної програми "M.E.Doc"</t>
  </si>
  <si>
    <t xml:space="preserve">48310000-4 Пакети програмного забезпечення для створення документів</t>
  </si>
  <si>
    <t xml:space="preserve">ФОП "ГАЛУШКО ЮРІЙ ВОЛОДИМИРОВИЧ" </t>
  </si>
  <si>
    <t xml:space="preserve">UA-2020-11-10-001856-b-L1</t>
  </si>
  <si>
    <t xml:space="preserve">Акумулятор автомобільний  АКБ</t>
  </si>
  <si>
    <t xml:space="preserve">ТОВ "АВТО-КОМФОРТ ПЛЮС"</t>
  </si>
  <si>
    <t xml:space="preserve">Прокладання внутрішньої високошвидкісної мережі інтернету, розташованої за адресою: м. Покров, вул. Центральна, 5, КЗ Позашкільної освіти «Будинок творчості дітей та юнацтва»</t>
  </si>
  <si>
    <t xml:space="preserve">Тюль, стяжна стрічка для КЗДО №21</t>
  </si>
  <si>
    <t xml:space="preserve">Картриджі для управління освіти</t>
  </si>
  <si>
    <t xml:space="preserve">ТОВАРИСТВО З ОБМЕЖЕНОЮ ВІДПОВІДАЛЬНІСТЮ "СУМИ ТРАНС ЛОДЖИСТІК"</t>
  </si>
  <si>
    <t xml:space="preserve">37105383</t>
  </si>
  <si>
    <t xml:space="preserve">Запчастини автомобільні для КЗ "Шолоховська СЗШ"</t>
  </si>
  <si>
    <t xml:space="preserve">09210000-4 Мастильні засоби</t>
  </si>
  <si>
    <t xml:space="preserve">UA-2020-11-10-006894-c</t>
  </si>
  <si>
    <t xml:space="preserve">Розробка проєктно – кошторисної документації по об’єкту: «Капітальний ремонт внутрішньоквартальної дороги житлових будинків № 57, 59 по вул. Торгова в м. Покров Дніпропетровської області»</t>
  </si>
  <si>
    <t xml:space="preserve">45220000-5</t>
  </si>
  <si>
    <t xml:space="preserve">ТОВ фірма «СБ-Комплекс»</t>
  </si>
  <si>
    <t xml:space="preserve">UA-2020-11-10-003744-b</t>
  </si>
  <si>
    <t xml:space="preserve">Розробка проєктно – кошторисної документації по об’єкту: «Капітальний ремонт внутрішньоквартальної дороги житлових будинків № 1, 3 по вул. Героїв України, № 61 по вул. Торгова в м. Покров Дніпропетровської області»</t>
  </si>
  <si>
    <t xml:space="preserve">UA-2020-11-10-007246-c</t>
  </si>
  <si>
    <t xml:space="preserve">Розробка проєктно – кошторисної документації по об’єкту: «Капітальний ремонт внутрішньоквартальної дороги житлових будинків № 53, 55 по вул. Торгова в м. Покров Дніпропетровської області»</t>
  </si>
  <si>
    <t xml:space="preserve">UA-2020-11-10-003883-b</t>
  </si>
  <si>
    <t xml:space="preserve">Розробка проєктно – кошторисної документації по об’єкту: «Капітальний ремонт вимощень та тротуарів житлового будинку № 3 по вул. Героїв України в м. Покров Дніпропетровської області»</t>
  </si>
  <si>
    <t xml:space="preserve">UA-2020-11-11-002671-a-L1</t>
  </si>
  <si>
    <t xml:space="preserve">Експрес-тест для визначення антигена до вірусу COVID-19</t>
  </si>
  <si>
    <t xml:space="preserve">ТОВ Окіра </t>
  </si>
  <si>
    <t xml:space="preserve">UA-2020-11-11-001357-b-L1</t>
  </si>
  <si>
    <t xml:space="preserve"> UA-2020-11-11-001538-b</t>
  </si>
  <si>
    <t xml:space="preserve">Кабелі, дроти та супутня продукція - ДК 021:2015 - 44300000-3: Кабелі, дроти та супутня продукція </t>
  </si>
  <si>
    <t xml:space="preserve">44300000-3: Кабелі, дроти та супутня продукція</t>
  </si>
  <si>
    <t xml:space="preserve">ТОВ КАБЕЛЬСНАБ</t>
  </si>
  <si>
    <t xml:space="preserve"> UA-2020-11-12-001097-c</t>
  </si>
  <si>
    <t xml:space="preserve">Страхування працівників - ДК 021:2015 - 66510000-8: Страхові послуги</t>
  </si>
  <si>
    <t xml:space="preserve">66510000-8: Страхові послуги</t>
  </si>
  <si>
    <t xml:space="preserve"> ПАТ "Українська пожежно-страхова компанія"</t>
  </si>
  <si>
    <t xml:space="preserve">20602681</t>
  </si>
  <si>
    <t xml:space="preserve">UA-2020-11-11-002674-a</t>
  </si>
  <si>
    <t xml:space="preserve">Придбання багатофункціональний пристрій Canon MF3010</t>
  </si>
  <si>
    <t xml:space="preserve">ТОВ"МІКРОТРОН</t>
  </si>
  <si>
    <t xml:space="preserve">40016854</t>
  </si>
  <si>
    <t xml:space="preserve">UA-2020-11-19-004805-c</t>
  </si>
  <si>
    <t xml:space="preserve">Придбано тонери.</t>
  </si>
  <si>
    <t xml:space="preserve">Приватне підприємство "Бест Прінт"</t>
  </si>
  <si>
    <t xml:space="preserve">31107469</t>
  </si>
  <si>
    <t xml:space="preserve">Термоплівка, мастило для термоплівки для управління освіти</t>
  </si>
  <si>
    <t xml:space="preserve">Меблі для  медичного кабінету для дитячого садка</t>
  </si>
  <si>
    <t xml:space="preserve">33192100-3 Медичні функціональні ліжка;33192200-4 Медичні столи;33192300-5 Меблі медичного призначення, крім ліжок і столів</t>
  </si>
  <si>
    <t xml:space="preserve">ФОП "Пушня Марина Костянтинівна"</t>
  </si>
  <si>
    <t xml:space="preserve">2690006605</t>
  </si>
  <si>
    <t xml:space="preserve">Пневмоклапан для КЗ "Шолоховська СЗШ"</t>
  </si>
  <si>
    <t xml:space="preserve">34320000-6 Механічні запасні частини, крім двигунів і частин двигунів</t>
  </si>
  <si>
    <t xml:space="preserve">Поточний ремонт внутрішніх електромереж та електрообладнання в  КЗ "НВК №2" за адресою вул.Л.Чайкіної, 7 та вул.Л.Чайкіної,15 м.Покров Дніпропетровської обл.</t>
  </si>
  <si>
    <t xml:space="preserve">Господарчі товари для КЗДО №16</t>
  </si>
  <si>
    <t xml:space="preserve">44510000-8 Знаряддя</t>
  </si>
  <si>
    <t xml:space="preserve">UA-2020-11-11-009222-a</t>
  </si>
  <si>
    <t xml:space="preserve">Розробка проєктно – кошторисної документації по об’єкту: «Капітальний ремонт внутрішньоквартальної дороги житлових будинків № 49, 51 по вул. Торгова, № 2 по вул. Героїв Чорнобиля в м. Покров Дніпропетровської області»</t>
  </si>
  <si>
    <t xml:space="preserve">https://www.dzo.com.ua/tenders/7933511</t>
  </si>
  <si>
    <t xml:space="preserve">Послуги зі страхування нежитлового приміщення за адресою: м.Покров, вул.Калинова, 62</t>
  </si>
  <si>
    <t xml:space="preserve">66510000-8</t>
  </si>
  <si>
    <t xml:space="preserve">ПрАТ "СК "УНІПОЛІС"</t>
  </si>
  <si>
    <t xml:space="preserve">31282197</t>
  </si>
  <si>
    <t xml:space="preserve">UA-2020-11-13-013865-c-L1</t>
  </si>
  <si>
    <t xml:space="preserve">Послуги з діагностіки автомобілів перед технічним обслуговуванням</t>
  </si>
  <si>
    <t xml:space="preserve">50100000-6 Послуги з ремонту, технічного обслуговування транспортних засобів і супутнього обладнання та супутні послуги</t>
  </si>
  <si>
    <t xml:space="preserve">ФОП Садова Яніна Сергіївна </t>
  </si>
  <si>
    <t xml:space="preserve">UA-2020-11-13-002554-b-L1</t>
  </si>
  <si>
    <t xml:space="preserve">Дезінфікуючи засоби (рідке мило Бланідас Софт, Бланідас в гранулах)</t>
  </si>
  <si>
    <t xml:space="preserve"> UA-2020-11-13-000070-b</t>
  </si>
  <si>
    <t xml:space="preserve">ТОВ Інститут Економічної освіти і Розвитку</t>
  </si>
  <si>
    <t xml:space="preserve">37333435</t>
  </si>
  <si>
    <t xml:space="preserve">Промислова електром’ясорубка для дитячого садка</t>
  </si>
  <si>
    <t xml:space="preserve">42215200-8 Машини для обробки продуктів харчування</t>
  </si>
  <si>
    <t xml:space="preserve">ТОВ "ОСВ ТРЕЙДИНГ"</t>
  </si>
  <si>
    <t xml:space="preserve">41272101</t>
  </si>
  <si>
    <t xml:space="preserve">UA-2020-11-13-000262-a</t>
  </si>
  <si>
    <t xml:space="preserve">Розробка проєктно – кошторисної документації по об’єкту: «Капітальний ремонт м’якої покрівлі житлового будинку № 18 по вул. Л. Чайкіної в м. Покров Дніпропетровської області»</t>
  </si>
  <si>
    <t xml:space="preserve">UA-2020-11-16-002993-a-L1</t>
  </si>
  <si>
    <t xml:space="preserve">Послуги з технічного обслуговування вогнегасників</t>
  </si>
  <si>
    <t xml:space="preserve">50410000-2 Послуги з ремонту і технічного обслуговування вимірювальних, випробувальних і контрольних приладів</t>
  </si>
  <si>
    <t xml:space="preserve">ТОВ ПОЖТЕХНІКА </t>
  </si>
  <si>
    <t xml:space="preserve">UA-2020-11-16-002980-a-L1</t>
  </si>
  <si>
    <t xml:space="preserve">Швидкий тест на антиген COVID-19</t>
  </si>
  <si>
    <t xml:space="preserve">Поточний ремонт електрообладнання в "КЗ "СЗШ №4" за адресою вул.Уральська, 2 м.Покров Дніпропетровської обл.</t>
  </si>
  <si>
    <t xml:space="preserve">Тканини для КЗДО №11</t>
  </si>
  <si>
    <t xml:space="preserve">19210000-1 Натуральні тканини</t>
  </si>
  <si>
    <t xml:space="preserve">ФОП НІКІФОРОВА ЛАРИСА СЕРГІЇВНА</t>
  </si>
  <si>
    <t xml:space="preserve">2295311667</t>
  </si>
  <si>
    <t xml:space="preserve">Акумулятор для КПНЗ "БТДЮ"</t>
  </si>
  <si>
    <t xml:space="preserve">ФОП ЧЕРНЕЦЬКИЙ СТАНІСЛАВ АНТОНОВИЧ</t>
  </si>
  <si>
    <t xml:space="preserve">2118200358</t>
  </si>
  <si>
    <t xml:space="preserve">Поточний ремонт внутрішніх електромереж в "КЗ "СЗШ №4" за адресою вул.Уральська,2 м.Покров Дніпропетровської обл. </t>
  </si>
  <si>
    <t xml:space="preserve">Поточний ремонт мереж електроосвітлення в "Управлінні освіти" за адресою вул. Цетральна, 7 м.Покров Дніпропетровської обл."</t>
  </si>
  <si>
    <t xml:space="preserve">Поточний ремонт насоса водокільцевого в КЗ "Шолоховська СЗШ" за адресою вул.Сонячна, 17 с.Шолохове Дніпропетровської обл.</t>
  </si>
  <si>
    <t xml:space="preserve">50510000-3 Послуги з ремонту і технічного обслуговування насосів, клапанів, кранів і металевих контейнерів</t>
  </si>
  <si>
    <t xml:space="preserve"> UA-2020-11-17-002021-a</t>
  </si>
  <si>
    <t xml:space="preserve">Олива Т-1500-ДК 021:2015: 09211000-1 - Мастильні оливи та мастильні матеріали</t>
  </si>
  <si>
    <t xml:space="preserve">09211000-1 - Мастильні оливи та мастильні матеріали</t>
  </si>
  <si>
    <t xml:space="preserve">ТОВ Нафторесурс</t>
  </si>
  <si>
    <t xml:space="preserve">31037533</t>
  </si>
  <si>
    <t xml:space="preserve"> UA-2020-11-17-002533-a</t>
  </si>
  <si>
    <t xml:space="preserve">Поповнення рахунку мобільного зв'язку (Uniскретч-карта-100)ДК 021:2015: 64212000-5 - Послуги мобільного телефонного зв’язку</t>
  </si>
  <si>
    <t xml:space="preserve"> 64212000-5 - Послуги мобільного телефонного зв’язку</t>
  </si>
  <si>
    <t xml:space="preserve">ТОВ Київсім</t>
  </si>
  <si>
    <t xml:space="preserve">41761518</t>
  </si>
  <si>
    <t xml:space="preserve"> UA-2020-11-17-006055-b</t>
  </si>
  <si>
    <t xml:space="preserve">Поповнення рахунку мобільного зв'язку (Ваучер Vodafone 100)ДК 021:2015: 64212000-5 - Послуги мобільного телефонного зв’язку</t>
  </si>
  <si>
    <t xml:space="preserve">Поточний ремонт зовнішніх мереж каналізації в КЗДО №11 за адресою вул.Курчатова, 12, м.Покров, Дніпропетровської обл.</t>
  </si>
  <si>
    <t xml:space="preserve">Поточний ремонт електрообладнання в КЗ  "СЗШ №4" за адресою вул.Уральська.ю 2 м.Покров Дніпропетровської обл.</t>
  </si>
  <si>
    <t xml:space="preserve">Поточний ремонт внутрішніх електромереж в КПНЗ "ДЮСШ" за адресою вул. Горького, 12 м.Покров Дніпропетровської обл.</t>
  </si>
  <si>
    <t xml:space="preserve">Тонер для управління освіти</t>
  </si>
  <si>
    <t xml:space="preserve">Будівельні матеріали для КПНЗ "БТДЮ"</t>
  </si>
  <si>
    <t xml:space="preserve">44820000-4 Лаки</t>
  </si>
  <si>
    <t xml:space="preserve">UA-2020-11-17-000913-a</t>
  </si>
  <si>
    <t xml:space="preserve">Розробка проєктно – кошторисної документації по об’єкту: «Капітальний ремонт м’якої покрівлі житлового будинку № 26 по вул. Курчатова в м. Покров Дніпропетровської області»</t>
  </si>
  <si>
    <t xml:space="preserve">UA-2020-11-17-001930-b</t>
  </si>
  <si>
    <t xml:space="preserve">Розробка проєктно – кошторисної документації по об’єкту: «Капітальний ремонт м’якої покрівлі житлового будинку № 36 по вул. Центральна в м. Покров Дніпропетровської області»</t>
  </si>
  <si>
    <t xml:space="preserve">UA-2020-11-17-003614-c</t>
  </si>
  <si>
    <t xml:space="preserve">Розробка проєктно – кошторисної документації по об’єкту: «Капітальний ремонт м’якої покрівлі житлового будинку № 7 по вул. Шатохіна в м. Покров Дніпропетровської області»</t>
  </si>
  <si>
    <t xml:space="preserve">UA-2020-11-17-003939-c</t>
  </si>
  <si>
    <t xml:space="preserve">Розробка проєктно – кошторисної документації по об’єкту: «Капітальний ремонт вимощень та тротуарів житлового будинку № 57 по вул. Торгова в м. Покров Дніпропетровської області»</t>
  </si>
  <si>
    <t xml:space="preserve">UA-2020-11-17-004012-c</t>
  </si>
  <si>
    <t xml:space="preserve">Розробка проєктно – кошторисної документації по об’єкту: «Капітальний ремонт вимощень та тротуарів житлового будинку № 59 по вул. Торгова в м. Покров Дніпропетровської області»</t>
  </si>
  <si>
    <t xml:space="preserve">UA-2020-11-17-004097-c</t>
  </si>
  <si>
    <t xml:space="preserve">Розробка проєктно – кошторисної документації по об’єкту: «Капітальний ремонт вимощень та тротуарів житлового будинку № 61 по вул. Торгова в м. Покров Дніпропетровської області»</t>
  </si>
  <si>
    <t xml:space="preserve">UA-2020-11-18-012558-c-L1</t>
  </si>
  <si>
    <t xml:space="preserve">Послуги з проведення технічного обстеження будівель з виготовленням технічного звіту (3 сторони)</t>
  </si>
  <si>
    <t xml:space="preserve">ФОП МАХНОВСЬКИЙ ВАЛЕНТИН ЛЕОНІДОВИЧ</t>
  </si>
  <si>
    <t xml:space="preserve">UA-2020-11-18-003355-b-L1</t>
  </si>
  <si>
    <t xml:space="preserve">Послуги з проведення технічного обстеження будівель з виготовленням технічного звіту</t>
  </si>
  <si>
    <t xml:space="preserve"> UA-2020-11-18-000872-c</t>
  </si>
  <si>
    <t xml:space="preserve">Послуги по проведенню обов'язкового періодичного контролю, діагностики параметрів технічного стану колісних транспортних засобів-ДК 021:2015: 71630000-3 - Послуги з технічного огляду та випробовувань</t>
  </si>
  <si>
    <t xml:space="preserve">71630000-3 - Послуги з технічного огляду та випробовувань</t>
  </si>
  <si>
    <t xml:space="preserve">ТОВ Авангард-АВС</t>
  </si>
  <si>
    <t xml:space="preserve">Ємність для брудної білизни, ємності для відходів, Ємність з кришкою для дезінфекції білизни при карантині 20 кг, Ємність для дезінфекції іграшок, Ємність для зберігання дез.розчину з кришкою для дитячого садка</t>
  </si>
  <si>
    <t xml:space="preserve">44618000-5 Легкі контейнери, корки, кришки контейнерів, чани та кришки</t>
  </si>
  <si>
    <t xml:space="preserve">ФОП Воробйова Юлія Федорівна</t>
  </si>
  <si>
    <t xml:space="preserve">3103917641</t>
  </si>
  <si>
    <t xml:space="preserve">Програмний комплекс АВК-5</t>
  </si>
  <si>
    <t xml:space="preserve">ТОВАРИСТВО З ОБМЕЖЕНОЮ ВІДПОВІДАЛЬНІСТЮ "ІТ - СЕРВІС"</t>
  </si>
  <si>
    <t xml:space="preserve">36207554</t>
  </si>
  <si>
    <t xml:space="preserve">Комп’ютер для КЗДО № 21</t>
  </si>
  <si>
    <t xml:space="preserve">30213300-8 Настільні комп’ютери</t>
  </si>
  <si>
    <t xml:space="preserve">Автомодельні шини для КПНЗ  "БТДЮ"</t>
  </si>
  <si>
    <t xml:space="preserve">34350000-5 Шини для транспортних засобів великої та малої тоннажності</t>
  </si>
  <si>
    <t xml:space="preserve">Зарядний пристрій для КПНЗ "БТДЮ"</t>
  </si>
  <si>
    <t xml:space="preserve">31220000-4 Елементи електричних схем</t>
  </si>
  <si>
    <t xml:space="preserve">UA-2020-11-18-001059-b</t>
  </si>
  <si>
    <t xml:space="preserve">Електромонтажні роботи</t>
  </si>
  <si>
    <t xml:space="preserve">ДК 021:2015 45310000-3</t>
  </si>
  <si>
    <t xml:space="preserve">ПМКП "Житлкомсервіс"</t>
  </si>
  <si>
    <t xml:space="preserve">41230763</t>
  </si>
  <si>
    <t xml:space="preserve">ТОВ "Електротехсервіс 2017"</t>
  </si>
  <si>
    <t xml:space="preserve">2236,00</t>
  </si>
  <si>
    <t xml:space="preserve">UA-2020-11-19-002961-a-L1</t>
  </si>
  <si>
    <t xml:space="preserve">Автошини 235/75  R15 (зимні)</t>
  </si>
  <si>
    <t xml:space="preserve">ТОВ "АЛЬФА ПОСТАЧАЛЬНИК" </t>
  </si>
  <si>
    <t xml:space="preserve">UA-2020-11-19-011851-c</t>
  </si>
  <si>
    <t xml:space="preserve">Експертиза кошторисної частини РП «Капітальний ремонт м’якої покрівлі житлового будинку № 63 по вул. Центральна в м. Покров Дніпропетровської області»</t>
  </si>
  <si>
    <t xml:space="preserve">Державне підприємство "Спеціалізована державна експертна організація - Центральна служба Української державної будівельної експертизи" Філія ДП "Укрдержбудекспертиза" у Дніпропетровській області</t>
  </si>
  <si>
    <t xml:space="preserve">UA-2020-11-19-002521-b</t>
  </si>
  <si>
    <t xml:space="preserve">Експертиза кошторисної частини РП «Капітальний ремонт внутрішньоквартальної дороги житлових будинків № 49, 51 по вул. Торгова, № 2 по вул. Героїв Чорнобиля в м. Покров Дніпропетровської області»</t>
  </si>
  <si>
    <t xml:space="preserve">UA-2020-11-19-012071-c</t>
  </si>
  <si>
    <t xml:space="preserve">Експертиза кошторисної частини РП «Капітальний ремонт внутрішньоквартальної дороги житлових будинків № 53, 55 по вул. Торгова в м. Покров Дніпропетровської області»</t>
  </si>
  <si>
    <t xml:space="preserve">UA-2020-11-19-002576-b</t>
  </si>
  <si>
    <t xml:space="preserve">Експертиза кошторисної частини РП «Капітальний ремонт внутрішньоквартальної дороги житлових будинків № 57, 59 по вул. Торгова в м. Покров Дніпропетровської області»</t>
  </si>
  <si>
    <t xml:space="preserve">UA-2020-11-19-002352-a</t>
  </si>
  <si>
    <t xml:space="preserve">Експертиза кошторисної частини РП «Капітальний ремонт внутрішньоквартальної дороги житлових будинків № 1, 3 по вул. Героїв України, № 61 по вул. Торгова в м. Покров Дніпропетровської області»</t>
  </si>
  <si>
    <t xml:space="preserve">UA-2020-11-19-002373-a</t>
  </si>
  <si>
    <t xml:space="preserve">Експертиза кошторисної частини РП «Капітальний ремонт м’якої покрівлі житлового будинку № 43 по вул. Центральна в м. Покров Дніпропетровської області»</t>
  </si>
  <si>
    <t xml:space="preserve">Калькулятор</t>
  </si>
  <si>
    <t xml:space="preserve">UA-2020-11-20-003318-a-L1</t>
  </si>
  <si>
    <t xml:space="preserve">Світильник LED-PRISMATIC-595-19-64000K-36W-30000L</t>
  </si>
  <si>
    <t xml:space="preserve">31520000-7 Світильники та освітлювальна арматура</t>
  </si>
  <si>
    <t xml:space="preserve">ТОВ "КАБЕЛЬНІ-ТЕХНОЛОГІЇ"</t>
  </si>
  <si>
    <t xml:space="preserve"> UA-2020-11-20-000378-a</t>
  </si>
  <si>
    <t xml:space="preserve">Станція управління та захисту Роднік 5-20А в комплекті електроконтактним манометром ДК 021:2015: 31211110-2 - Щити керування</t>
  </si>
  <si>
    <t xml:space="preserve">31211110-2 - Щити керування</t>
  </si>
  <si>
    <t xml:space="preserve">UA-2020-11-20-000532-b</t>
  </si>
  <si>
    <t xml:space="preserve">Вимірювальний трансформатор напруги НТМИ-6-ДК 021:2015: 31172000-2 - Трансформатори напруги</t>
  </si>
  <si>
    <t xml:space="preserve">31172000-2 - Трансформатори напруги</t>
  </si>
  <si>
    <t xml:space="preserve">ТОВ Група Компаній Укрелектро</t>
  </si>
  <si>
    <t xml:space="preserve">41478243</t>
  </si>
  <si>
    <t xml:space="preserve"> UA-2020-11-20-002835-c</t>
  </si>
  <si>
    <t xml:space="preserve">Запобіжник П (н) 011-10 УЗ-ДК 021:2015: 31211300-1 - Плавкі запобіжники</t>
  </si>
  <si>
    <t xml:space="preserve">31211300-1 - Плавкі запобіжники</t>
  </si>
  <si>
    <t xml:space="preserve"> UA-2020-11-20-001874-b</t>
  </si>
  <si>
    <t xml:space="preserve">Будівельні товари (Поштові скриньки)ДК 021:2015: 44422000-4 - Поштові скриньки</t>
  </si>
  <si>
    <t xml:space="preserve">ДК 021:2015: 44422000-4 - Поштові скриньки</t>
  </si>
  <si>
    <t xml:space="preserve">ТОВ Епіцентр-К</t>
  </si>
  <si>
    <t xml:space="preserve">32490244</t>
  </si>
  <si>
    <t xml:space="preserve">UA-2020-11-23-003296-c</t>
  </si>
  <si>
    <t xml:space="preserve">Для відзначення у 2020 році Дня Гідності і Свободи України в Покровській міській ТГ придбано квіти.</t>
  </si>
  <si>
    <t xml:space="preserve"> 03120000-8</t>
  </si>
  <si>
    <t xml:space="preserve">ФОП Жебракова Л.Є.</t>
  </si>
  <si>
    <t xml:space="preserve">2812210526</t>
  </si>
  <si>
    <t xml:space="preserve">UA-2020-11-20-009608-c</t>
  </si>
  <si>
    <t xml:space="preserve">Експертиза кошторисної частини РП «Капітальний ремонт вимощень та тротуарів житлового будинку № 3 по вул. Героїв України в м. Покров Дніпропетровської області»</t>
  </si>
  <si>
    <t xml:space="preserve">UA-2020-11-20-009735-c</t>
  </si>
  <si>
    <t xml:space="preserve">Експертиза кошторисної частини РП «Капітальний ремонт вимощень та тротуарів житлового будинку № 59 по вул. Торгова в м. Покров Дніпропетровської області»</t>
  </si>
  <si>
    <t xml:space="preserve">UA-2020-11-20-009843-c</t>
  </si>
  <si>
    <t xml:space="preserve">Експертиза кошторисної частини РП «Капітальний ремонт вимощень та тротуарів житлового будинку № 57 по вул. Торгова в м. Покров Дніпропетровської області»</t>
  </si>
  <si>
    <t xml:space="preserve">UA-2020-11-20-009942-c</t>
  </si>
  <si>
    <t xml:space="preserve">Експертиза кошторисної частини РП «Капітальний ремонт вимощень та тротуарів житлового будинку № 61 по вул. Торгова в м. Покров Дніпропетровської області»</t>
  </si>
  <si>
    <t xml:space="preserve">UA-2020-11-20-002325-a</t>
  </si>
  <si>
    <t xml:space="preserve">Експертиза кошторисної частини РП «Капітальний ремонт м’якої покрівлі житлового будинку № 10 по вул. Героїв України в м. Покров Дніпропетровської області»</t>
  </si>
  <si>
    <t xml:space="preserve">UA-2020-11-20-002344-a</t>
  </si>
  <si>
    <t xml:space="preserve">Експертиза кошторисної частини РП ««Капітальний ремонт м’якої покрівлі житлового будинку № 1 по вул. Героїв Чорнобиля в м. Покров Дніпропетровської області»</t>
  </si>
  <si>
    <t xml:space="preserve">UA-2020-11-20-002363-a</t>
  </si>
  <si>
    <t xml:space="preserve">Експертиза кошторисної частини РП «Капітальний ремонт м’якої покрівлі житлового будинку № 3 по вул. Героїв Чорнобиля в м. Покров Дніпропетровської області»</t>
  </si>
  <si>
    <t xml:space="preserve">https://www.dzo.com.ua/tenders/8102803</t>
  </si>
  <si>
    <t xml:space="preserve">Придбання бланків документів Посвідчення батьків багатодітної сім'ї, Посвідчення дитини з багатодітної сім'ї</t>
  </si>
  <si>
    <t xml:space="preserve">24450000-9</t>
  </si>
  <si>
    <t xml:space="preserve">Державне підприємство Київська офсетна фабрика</t>
  </si>
  <si>
    <t xml:space="preserve">05450185</t>
  </si>
  <si>
    <t xml:space="preserve">UA-2020-11-23-001550-a</t>
  </si>
  <si>
    <t xml:space="preserve">Послуги з обробки даних (кваліфіковані електроні довірчі послуги)  ДК 021:2015: 72310000-1 - Послуги з обробки даних</t>
  </si>
  <si>
    <t xml:space="preserve">72310000-1 - Послуги з обробки даних</t>
  </si>
  <si>
    <t xml:space="preserve">ТОВ Депозит Сайн(без ПДВ)</t>
  </si>
  <si>
    <t xml:space="preserve">43005049</t>
  </si>
  <si>
    <t xml:space="preserve"> UA-2020-11-23-001739-b</t>
  </si>
  <si>
    <t xml:space="preserve">ТОВ Депозит Сайн (з ПДВ)</t>
  </si>
  <si>
    <t xml:space="preserve">Видання для КЗДО №22</t>
  </si>
  <si>
    <t xml:space="preserve">22210000-5 Газети</t>
  </si>
  <si>
    <t xml:space="preserve">ТОВАРИСТВО З ОБМЕЖЕНОЮ ВІДПОВІДАЛЬНІСТЮ "МІЖНАРОДНИЙ ЦЕНТР ФІНАНСОВО-ЕКОНОМІЧНОГО РОЗВИТКУ-УКРАЇНА"</t>
  </si>
  <si>
    <t xml:space="preserve">33542497</t>
  </si>
  <si>
    <t xml:space="preserve">Поточний ремонт внутрішніх мереж теплопостачання в КПНЗ "ДЮСШ" за адресою вул.Горького, 12 м.Покров, Дніпропетровської обл.</t>
  </si>
  <si>
    <t xml:space="preserve">50720000-8 Послуги з ремонту і технічного обслуговування систем центрального опалення</t>
  </si>
  <si>
    <t xml:space="preserve">МФУ лазерне для управління освіти</t>
  </si>
  <si>
    <t xml:space="preserve">UA-2020-11-23-001364-a</t>
  </si>
  <si>
    <t xml:space="preserve">Розробка проєктно – кошторисної документації по об’єкту: «Капітальний ремонт внутрішньоквартальної дороги житлових будинків № 71, 73 по вул. Центральна в м. Покров Дніпропетровської області»</t>
  </si>
  <si>
    <t xml:space="preserve">UA-2020-11-23-006707-c</t>
  </si>
  <si>
    <t xml:space="preserve">Розробка проєктно – кошторисної документації по об’єкту: «Капітальний ремонт внутрішньоквартальної дороги житлового будинку № 69 по вул. Центральна в м. Покров Дніпропетровської області»</t>
  </si>
  <si>
    <t xml:space="preserve">Капітальний ремонт системи опалення нежитлової будівлі котельної КЗДО №11 з встановленням приладів обліку теплової енергії за адресою вул.Курчатова,12 в м.Покров  Дніпропетровської області</t>
  </si>
  <si>
    <t xml:space="preserve">45331000-6 Встановлення опалювальних, вентиляційних систем і систем кондиціонування повітря</t>
  </si>
  <si>
    <t xml:space="preserve">Капітальний ремонт системи опалення нежитлової будівлі топочної КЗ «НВО» з встановленням приладів обліку теплової енергії за адресою вул.Фабрична,1 в м.Покров  Дніпропетровської області</t>
  </si>
  <si>
    <t xml:space="preserve">Капітальний ремонт системи опалення нежитлової будівлі котельної КЗДО №16 з встановленням приладів обліку теплової енергії за адресою вул. Шатохіна, 3 в м.Покров Дніпропетровської області</t>
  </si>
  <si>
    <t xml:space="preserve">Капітальний ремонт системи опалення нежитлової будівлі котельні КЗ «СЗШ №4» з встановленням приладів обліку теплової енергії за адресою вул.Уральська 2 в м.Покров Дніпропетровської області</t>
  </si>
  <si>
    <t xml:space="preserve">Капітальний ремонт системи опалення нежитлової будівлі топочної КЗ «Ліцей» з встановленням приладів обліку теплової енергії за адресою вул.Центральна, 31 в м.Покров  Дніпропетровської області</t>
  </si>
  <si>
    <t xml:space="preserve">Капітальний ремонт системи опалення нежитлової будівлі котельні КЗ «НВК №1», з встановленням приладів обліку теплової енергії за адресою вул. Героїв Чорнобиля,4 в м.Покров Дніпропетровської області</t>
  </si>
  <si>
    <t xml:space="preserve">Капітальний ремонт системи опалення нежитлової будівлі котельної КЗДО №5 з встановленням приладів обліку теплової енергії за адресою вул.Партизанська,37 в м.Покров  Дніпропетровської області</t>
  </si>
  <si>
    <t xml:space="preserve">Капітальний ремонт системи опалення нежитлової будівлі топочної КЗ «ШСЗШ» з встановленням приладів обліку теплової енергії за адресою вул.Шкільна,1 в с.Шолохове Нікопольського району Дніпропетровської області</t>
  </si>
  <si>
    <t xml:space="preserve">Капітальний ремонт системи опалення нежитлової будівлі котельної КЗ «ШСЗШ» з встановленням приладів обліку теплової енергії за адресою вул.Сонячна,17 в с.Шолохове Нікопольського району  Дніпропетровської області</t>
  </si>
  <si>
    <t xml:space="preserve">Капітальний ремонт системи опалення нежитлової будівлі топочної КЗ «ШСЗШ» з встановленням приладів обліку теплової енергії за адресою вул.Шкільна,1 в с.Шолохове Нікопольського району  Дніпропетровської області</t>
  </si>
  <si>
    <t xml:space="preserve">Поточний ремонт внутрішнього електроосвітлення в КЗ "НВО" за адресою вул.І.Малки,15  м.Покров Дніпропетровської обл.</t>
  </si>
  <si>
    <t xml:space="preserve"> UA-2020-11-25-001699-a</t>
  </si>
  <si>
    <t xml:space="preserve">Навчання-ДК 021:2015: 80500000-9 - Навчальні послуги</t>
  </si>
  <si>
    <t xml:space="preserve">80500000-9 - Навчальні послуги</t>
  </si>
  <si>
    <t xml:space="preserve"> UA-2020-11-25-001834-a</t>
  </si>
  <si>
    <t xml:space="preserve"> UA-2020-11-25-001909-a</t>
  </si>
  <si>
    <t xml:space="preserve">Автомобільні запчастини для управління освіти</t>
  </si>
  <si>
    <t xml:space="preserve">ФОП ДЮБАНОВ ВІКТОР ВАСИЛЬОВИЧ</t>
  </si>
  <si>
    <t xml:space="preserve">2299615814</t>
  </si>
  <si>
    <t xml:space="preserve">UA-2020-11-27-002330-b</t>
  </si>
  <si>
    <t xml:space="preserve">Розробка проєктно – кошторисної документації по об’єкту: «Капітальний ремонт вимощень та тротуарів житлового будинку № 73 по вул. Центральна в м. Покров Дніпропетровської області»</t>
  </si>
  <si>
    <t xml:space="preserve">UA-2020-11-27-001297-a</t>
  </si>
  <si>
    <t xml:space="preserve">Розробка проєктно – кошторисної документації по об’єкту: «Капітальний ремонт вимощень та тротуарів житлового будинку № 69 по вул. Центральна в м. Покров Дніпропетровської області»</t>
  </si>
  <si>
    <t xml:space="preserve">UA-2020-11-27-000784-c</t>
  </si>
  <si>
    <t xml:space="preserve">Розробка проєктно – кошторисної документації по об’єкту: «Капітальний ремонт вимощень та тротуарів житлового будинку № 28 по вул. Г. Тикви в м. Покров Дніпропетровської області»</t>
  </si>
  <si>
    <t xml:space="preserve">UA-2020-11-26-006780-a-L1</t>
  </si>
  <si>
    <t xml:space="preserve">Електрична енергія</t>
  </si>
  <si>
    <t xml:space="preserve">09310000-5 Електрична енергія</t>
  </si>
  <si>
    <t xml:space="preserve">ТОВ "ДНІПРОВСЬКІ ЕНЕРГЕТИЧНІ ПОСЛУГИ" </t>
  </si>
  <si>
    <t xml:space="preserve">UA-2020-11-27-002525-b</t>
  </si>
  <si>
    <t xml:space="preserve">«Монітор»</t>
  </si>
  <si>
    <t xml:space="preserve">UA-2020-11-27-010808-b-L1</t>
  </si>
  <si>
    <t xml:space="preserve">Відріз марлевий медичний нестерильний</t>
  </si>
  <si>
    <t xml:space="preserve">ТОВ "БаДМ" </t>
  </si>
  <si>
    <t xml:space="preserve">UA-2020-11-27-003418-c-L1</t>
  </si>
  <si>
    <t xml:space="preserve">Папір офісний A4 80г/м 500 аркушів білий</t>
  </si>
  <si>
    <t xml:space="preserve">ТОВ "АВЕРС КАНЦЕЛЯРІЯ" </t>
  </si>
  <si>
    <t xml:space="preserve"> UA-2020-11-27-000176-c</t>
  </si>
  <si>
    <t xml:space="preserve">Постачання примірника та пакетів оновлень (компонент) комп'ютерної програми "M.E.Doc" Модуль"Облік ПДВ" з правом використання на рік - ДК 021:2015: 72260000-5 - Послуги, пов’язані з програмним забезпеченням</t>
  </si>
  <si>
    <t xml:space="preserve">72260000-5 - Послуги, пов’язані з програмним забезпеченням</t>
  </si>
  <si>
    <t xml:space="preserve">ФОП Галушко Ю.В.</t>
  </si>
  <si>
    <t xml:space="preserve">2818809399</t>
  </si>
  <si>
    <t xml:space="preserve">UA-2020-11-27-003000-b</t>
  </si>
  <si>
    <t xml:space="preserve">ДК 021:2015: 33190000-8 Медичне обладнання та вироби медичного призначення різні</t>
  </si>
  <si>
    <t xml:space="preserve">01987571</t>
  </si>
  <si>
    <t xml:space="preserve">ФОП  АБДО МУСТАФА МОХАМАД</t>
  </si>
  <si>
    <t xml:space="preserve">2457115614</t>
  </si>
  <si>
    <t xml:space="preserve">UA-2020-11-27-004971-b</t>
  </si>
  <si>
    <t xml:space="preserve">ДК 021:2015: 33120000-7 Системи реєстрації медичної інформації та дослідне обладнання</t>
  </si>
  <si>
    <t xml:space="preserve">01987572</t>
  </si>
  <si>
    <t xml:space="preserve"> UA-2020-11-30-001619-b</t>
  </si>
  <si>
    <t xml:space="preserve">ДК 021:2015: 71631400-4 Послуги з технічного огляду інженерних споруд</t>
  </si>
  <si>
    <t xml:space="preserve">01987573</t>
  </si>
  <si>
    <t xml:space="preserve">ФОП ПАВЛИГА ДМИТРІЙ АНАТОЛІЙОВИЧ</t>
  </si>
  <si>
    <t xml:space="preserve">2403400270</t>
  </si>
  <si>
    <t xml:space="preserve">UA-2020-12-01-005546-c-L1</t>
  </si>
  <si>
    <t xml:space="preserve">Маска медична 3-шарова на резинці №100</t>
  </si>
  <si>
    <t xml:space="preserve">UA-2020-12-01-005291-c-L1</t>
  </si>
  <si>
    <t xml:space="preserve">Аплікатор на пластиковій паличці в пробірці із захисним ковпачком</t>
  </si>
  <si>
    <t xml:space="preserve">ID: UA-2020-12-08-004045-c</t>
  </si>
  <si>
    <t xml:space="preserve">Звіт про укладений договір</t>
  </si>
  <si>
    <t xml:space="preserve">22810000-1</t>
  </si>
  <si>
    <t xml:space="preserve">Фінансове управління Покровської міської ради</t>
  </si>
  <si>
    <t xml:space="preserve">02312399</t>
  </si>
  <si>
    <t xml:space="preserve">ID: UA-2020-12-08-005094-c</t>
  </si>
  <si>
    <t xml:space="preserve">22850000-3</t>
  </si>
  <si>
    <t xml:space="preserve">ID: UA-2020-12-08-005393-c</t>
  </si>
  <si>
    <t xml:space="preserve">30140000-2</t>
  </si>
  <si>
    <t xml:space="preserve">ID: UA-2020-12-08-007272-c</t>
  </si>
  <si>
    <t xml:space="preserve">30190000-7</t>
  </si>
  <si>
    <t xml:space="preserve">UA-2020-12-04-013746-b</t>
  </si>
  <si>
    <t xml:space="preserve">Для відзначення Дня української хустки в Покровській міській ТГ придбано хустки українські.</t>
  </si>
  <si>
    <t xml:space="preserve">18420000-9</t>
  </si>
  <si>
    <t xml:space="preserve"> ФОП Гайдамаченко Д.М.</t>
  </si>
  <si>
    <t xml:space="preserve">UA-2020-12-02-001543-a</t>
  </si>
  <si>
    <t xml:space="preserve">Розробка проєктно – кошторисної документації по об’єкту: «Капітальний ремонт вимощень та тротуарів житлового будинку № 71 по вул. Центральна в м. Покров Дніпропетровської області»</t>
  </si>
  <si>
    <t xml:space="preserve">UA-2020-12-02-001602-a</t>
  </si>
  <si>
    <t xml:space="preserve">Розробка проєктно – кошторисної документації по об’єкту: «Капітальний ремонт внутрішньоквартальної дороги житлових будинків № 28, 30 по вул. Г. Тикви в м. Покров Дніпропетровської області»</t>
  </si>
  <si>
    <t xml:space="preserve">UA-2020-12-04-013271-b</t>
  </si>
  <si>
    <t xml:space="preserve">Канцелярське приладдя</t>
  </si>
  <si>
    <t xml:space="preserve">UA-2020-12-04-003543-b</t>
  </si>
  <si>
    <t xml:space="preserve">ДК 021:2015: 33140000-3 Медичні матеріали</t>
  </si>
  <si>
    <t xml:space="preserve">01987574</t>
  </si>
  <si>
    <t xml:space="preserve">ТОВАРИСТВО З ОБМЕЖЕНОЮ ВІДПОВІДАЛЬНІСТЮ "БАДМ"</t>
  </si>
  <si>
    <t xml:space="preserve">31816235</t>
  </si>
  <si>
    <t xml:space="preserve">UA-2020-12-07-000588-b-L1</t>
  </si>
  <si>
    <t xml:space="preserve">Запчастини для легкових автомобілів</t>
  </si>
  <si>
    <t xml:space="preserve">UA-2020-12-09-001060-b</t>
  </si>
  <si>
    <t xml:space="preserve">Запасні частини до вантажних транспортних засобів, фургонів та легкових автомобілів (комплект зчеплення, вітбійник пластиковий, амортизатор передній)ДК 021:2015: 34330000-9 - Запасні частини до вантажних транспортних засобів, фургонів та легкових автомобілів</t>
  </si>
  <si>
    <t xml:space="preserve">34330000-9 - Запасні частини до вантажних транспортних засобів, фургонів та легкових автомобілів</t>
  </si>
  <si>
    <t xml:space="preserve">ФОП Колісник А.С.</t>
  </si>
  <si>
    <t xml:space="preserve">3008811796</t>
  </si>
  <si>
    <t xml:space="preserve"> UA-2020-12-09-001684-a</t>
  </si>
  <si>
    <t xml:space="preserve">Послуги з ремонту і технічного обслуговування автомобілів (заміна зчеплення, заміна амортизатора та вітбійника, розвал сходження)ДК 021:2015: 50112000-3 - Послуги з ремонту і технічного обслуговування автомобілів</t>
  </si>
  <si>
    <t xml:space="preserve">50112000-3 - Послуги з ремонту і технічного обслуговування автомобілів</t>
  </si>
  <si>
    <t xml:space="preserve">Запасні частини до вантажних транспортних засобів, фургонів та легкових автомобілів (комплект зчеплення, вітбійник пластиковий, амортизатор передній)  ДК-021:2015 - 34330000-9 - Запасні частини до вантажних транспортних засобів, фургонів та легкових автомобілів</t>
  </si>
  <si>
    <t xml:space="preserve">UA-2020-12-10-003591-c</t>
  </si>
  <si>
    <t xml:space="preserve">Послуги з реєстрації користувача та підтримка програмного продукту "АІС" Місцеві бюджети рівня розпорядника бюджетних коштів " на протязі одного року.</t>
  </si>
  <si>
    <t xml:space="preserve">72260000-5</t>
  </si>
  <si>
    <t xml:space="preserve"> ФОП Виноградова Ангеліна Сергіївна</t>
  </si>
  <si>
    <t xml:space="preserve">3271013704</t>
  </si>
  <si>
    <t xml:space="preserve"> UA-2020-12-10-008945-c</t>
  </si>
  <si>
    <t xml:space="preserve">Для поточного ремонту «Централізованої бібліотечної системи» (філії №2) , який проводиться власними силами придбано будівельні матеріали.</t>
  </si>
  <si>
    <t xml:space="preserve">44830000-7,   44910000-2</t>
  </si>
  <si>
    <t xml:space="preserve">ТОВ"ГРОММ</t>
  </si>
  <si>
    <t xml:space="preserve">39817990</t>
  </si>
  <si>
    <t xml:space="preserve">UA-2020-12-09-007815-c</t>
  </si>
  <si>
    <t xml:space="preserve">Експертиза кошторисної частини РП «Капітальний ремонт внутрішньоквартальної дороги житлових будинків № 71, 73 по вул. Центральна в м. Покров Дніпропетровської області»</t>
  </si>
  <si>
    <t xml:space="preserve">UA-2020-12-09-007877-c</t>
  </si>
  <si>
    <t xml:space="preserve">Експертиза кошторисної частини РП «Капітальний ремонт внутрішньоквартальної дороги житлових будинків № 28, 30 по вул. Г. Тикви в м. Покров Дніпропетровської області»</t>
  </si>
  <si>
    <t xml:space="preserve">UA-2020-12-09-003838-a</t>
  </si>
  <si>
    <t xml:space="preserve">Експертиза кошторисної частини РП «Капітальний ремонт внутрішньоквартальної дороги житлового будинку № 69 по вул. Центральна в м. Покров Дніпропетровської області»</t>
  </si>
  <si>
    <t xml:space="preserve">UA-2020-12-09-003876-a</t>
  </si>
  <si>
    <t xml:space="preserve">Експертиза кошторисної частини РП «Капітальний ремонт вимощень та тротуарів житлового будинку № 69 по вул. Центральна в м. Покров Дніпропетровської області»</t>
  </si>
  <si>
    <t xml:space="preserve">UA-2020-12-09-001966-b</t>
  </si>
  <si>
    <t xml:space="preserve">Експертиза кошторисної частини РП «Капітальний ремонт вимощень та тротуарів житлового будинку № 71 по вул. Центральна в м. Покров Дніпропетровської області»</t>
  </si>
  <si>
    <t xml:space="preserve">UA-2020-12-09-003943-a</t>
  </si>
  <si>
    <t xml:space="preserve">Експертиза кошторисної частини РП «Капітальний ремонт вимощень та тротуарів житлового будинку № 28 по вул. Г. Тикви в м. Покров Дніпропетровської області»</t>
  </si>
  <si>
    <t xml:space="preserve">UA-2020-12-09-008178-c</t>
  </si>
  <si>
    <t xml:space="preserve">Експертиза кошторисної частини РП «Капітальний ремонт вимощень та тротуарів житлового будинку № 73 по вул. Центральна в м. Покров Дніпропетровської області»</t>
  </si>
  <si>
    <t xml:space="preserve">UA-2020-12-09-004354-c</t>
  </si>
  <si>
    <t xml:space="preserve">ПМЦСССДМ</t>
  </si>
  <si>
    <t xml:space="preserve">32736968</t>
  </si>
  <si>
    <t xml:space="preserve">поховання самотніх осіб</t>
  </si>
  <si>
    <t xml:space="preserve">98370000-7-ДК 021:2015</t>
  </si>
  <si>
    <t xml:space="preserve">ФОП Попадинець Р.В.</t>
  </si>
  <si>
    <t xml:space="preserve">3251412713</t>
  </si>
  <si>
    <t xml:space="preserve">UA-2020-12-10-008973-c-L1</t>
  </si>
  <si>
    <t xml:space="preserve">Шпатель терапевтичний дерев"яний №100</t>
  </si>
  <si>
    <t xml:space="preserve">ФОП Радчишина Іванна Петрівна </t>
  </si>
  <si>
    <t xml:space="preserve">ФОП Бочарова Т.В.</t>
  </si>
  <si>
    <t xml:space="preserve">2292817303</t>
  </si>
  <si>
    <t xml:space="preserve">UA-2020-12-11-014497-c-L1</t>
  </si>
  <si>
    <t xml:space="preserve">Плед</t>
  </si>
  <si>
    <t xml:space="preserve">19260000-6 Текстильні матеріали</t>
  </si>
  <si>
    <t xml:space="preserve">ФОП Яловий В.М. </t>
  </si>
  <si>
    <t xml:space="preserve">UA-2020-12-11-011020-c-L1</t>
  </si>
  <si>
    <t xml:space="preserve">Конвектор настінний 1,5 кВт</t>
  </si>
  <si>
    <t xml:space="preserve">39710000-2 Електричні побутові прилади</t>
  </si>
  <si>
    <t xml:space="preserve">ФОП Ткаченко Я.П.</t>
  </si>
  <si>
    <t xml:space="preserve">UA-2020-12-11-007511-b-L1</t>
  </si>
  <si>
    <t xml:space="preserve">Конструкційні матеріали</t>
  </si>
  <si>
    <t xml:space="preserve">ФОП Ткаченко Я.П. </t>
  </si>
  <si>
    <t xml:space="preserve">UA-2020-12-11-006251-b-L1</t>
  </si>
  <si>
    <t xml:space="preserve">Будівельні товари різні</t>
  </si>
  <si>
    <t xml:space="preserve">44420000-0 Будівельні товари</t>
  </si>
  <si>
    <t xml:space="preserve">ФОП Гайдамаченко Д.М. </t>
  </si>
  <si>
    <t xml:space="preserve">UA-2020-12-11-003316-a-L1</t>
  </si>
  <si>
    <t xml:space="preserve">Стіл для нарад</t>
  </si>
  <si>
    <t xml:space="preserve">39150000-8 Меблі та приспособи різні</t>
  </si>
  <si>
    <t xml:space="preserve">ФОП Оліменко Ю.О.</t>
  </si>
  <si>
    <t xml:space="preserve">UA-2020-12-11-003161-a-L1</t>
  </si>
  <si>
    <t xml:space="preserve">Кабель, кабельні канали</t>
  </si>
  <si>
    <t xml:space="preserve">44320000-9 Кабелі та супутня продукція</t>
  </si>
  <si>
    <t xml:space="preserve">UA-2020-12-11-001774-a</t>
  </si>
  <si>
    <t xml:space="preserve">ФОП Дюбанов В. В.  </t>
  </si>
  <si>
    <t xml:space="preserve">UA-2020-12-11-009259-c</t>
  </si>
  <si>
    <t xml:space="preserve">01987575</t>
  </si>
  <si>
    <t xml:space="preserve">UA-2020-12-11-010791-c</t>
  </si>
  <si>
    <t xml:space="preserve">ДК 021:2015: 33180000-5 Апаратура для підтримування фізіологічних функцій організму</t>
  </si>
  <si>
    <t xml:space="preserve">01987576</t>
  </si>
  <si>
    <t xml:space="preserve">UA-2020-12-14-004049-a-L1</t>
  </si>
  <si>
    <t xml:space="preserve">UA-2020-12-16-014995-c</t>
  </si>
  <si>
    <t xml:space="preserve">Для відзначення Дня вшанування учасників ліквідації наслідків аварії на Чорнобильській АЕС в Покровській міській територіальній громаді придбано папка вітальна.</t>
  </si>
  <si>
    <t xml:space="preserve"> 30190000-7</t>
  </si>
  <si>
    <t xml:space="preserve">UA-2020-12-16-015695-c</t>
  </si>
  <si>
    <t xml:space="preserve">Для відзначення Дня вшанування учасників ліквідації наслідків аварії на Чорнобильській АЕС в Покровській міській територіальній громаді придбано подарунок"Коробка цукерок".</t>
  </si>
  <si>
    <t xml:space="preserve">18530000-3</t>
  </si>
  <si>
    <t xml:space="preserve">ФОП Мартиновченко Т.Б. </t>
  </si>
  <si>
    <t xml:space="preserve">2364501561</t>
  </si>
  <si>
    <t xml:space="preserve">UA-2020-12-16-015378-c</t>
  </si>
  <si>
    <t xml:space="preserve">Для відзначення Дня вшанування учасників ліквідації наслідків аварії на Чорнобильській АЕС в Покровській міській територіальній громаді придбано квіти.</t>
  </si>
  <si>
    <t xml:space="preserve">03120000-8</t>
  </si>
  <si>
    <t xml:space="preserve">UA-2020-12-14-001633-c</t>
  </si>
  <si>
    <t xml:space="preserve">ДК 021:2015: 33170000-2 Обладнання для анестезії та реанімації</t>
  </si>
  <si>
    <t xml:space="preserve">01987577</t>
  </si>
  <si>
    <t xml:space="preserve">ТОВАРИСТВО З ОБМЕЖЕНОЮ ВІДПОВІДАЛЬНІСТЮ "КОМПАНІЯ "ЮТАС"</t>
  </si>
  <si>
    <t xml:space="preserve">24373734</t>
  </si>
  <si>
    <t xml:space="preserve"> UA-2020-12-15-000290-a</t>
  </si>
  <si>
    <t xml:space="preserve">Навчання - ДК 021:2015 - 80500000-9: Навчальні послуги</t>
  </si>
  <si>
    <t xml:space="preserve">80500000-9: Навчальні послуги</t>
  </si>
  <si>
    <t xml:space="preserve">UA-2020-12-15-000736-c</t>
  </si>
  <si>
    <t xml:space="preserve">UA-2020-12-17-000263-c</t>
  </si>
  <si>
    <t xml:space="preserve">Двигуни та іх частини( свічки запалювальні,поршні, ущільнювальні прокладки) - ДК 021:2015-34310000-3 - Двигуни та їх частини</t>
  </si>
  <si>
    <t xml:space="preserve">34310000-3 - Двигуни та їх частини</t>
  </si>
  <si>
    <t xml:space="preserve">ФОП Савченко А.П.</t>
  </si>
  <si>
    <t xml:space="preserve"> 2594219971</t>
  </si>
  <si>
    <t xml:space="preserve">UA-2020-12-15-000373-a</t>
  </si>
  <si>
    <t xml:space="preserve">Експертиза кошторисної частини РП «Капітальний ремонт м’якої покрівлі житлового будинку № 54 по вул. Центральна в м. Покров Дніпропетровської області»</t>
  </si>
  <si>
    <t xml:space="preserve">UA-2020-12-15-000756-b</t>
  </si>
  <si>
    <t xml:space="preserve">Експертиза кошторисної частини РП «Капітальний ремонт м’якої покрівлі житлового будинку № 36 по вул. Центральна в м. Покров Дніпропетровської області»</t>
  </si>
  <si>
    <t xml:space="preserve">UA-2020-12-15-000404-a</t>
  </si>
  <si>
    <t xml:space="preserve">Експертиза кошторисної частини РП «Капітальний ремонт м’якої покрівлі житлового будинку № 57 по вул. Торгова в м. Покров Дніпропетровської області»</t>
  </si>
  <si>
    <t xml:space="preserve">UA-2020-12-15-000435-a</t>
  </si>
  <si>
    <t xml:space="preserve">Експертиза кошторисної частини РП «Капітальний ремонт м’якої покрівлі житлового будинку № 26 по вул. Курчатова в м. Покров Дніпропетровської області»</t>
  </si>
  <si>
    <t xml:space="preserve">UA-2020-12-15-000464-a</t>
  </si>
  <si>
    <t xml:space="preserve">Експертиза кошторисної частини РП «Капітальний ремонт м’якої покрівлі житлового будинку № 22 по вул. Курчатова в м. Покров Дніпропетровської області»</t>
  </si>
  <si>
    <t xml:space="preserve">UA-2020-12-15-000983-b</t>
  </si>
  <si>
    <t xml:space="preserve">Експертиза кошторисної частини РП «Капітальний ремонт м’якої покрівлі житлового будинку № 57 по вул. Центральна в м. Покров Дніпропетровської області»</t>
  </si>
  <si>
    <t xml:space="preserve">UA-2020-12-15-000505-a</t>
  </si>
  <si>
    <t xml:space="preserve">Експертиза кошторисної частини РП «Капітальний ремонт м’якої покрівлі житлового будинку № 18 по вул. Л. Чайкіної в м. Покров Дніпропетровської області»</t>
  </si>
  <si>
    <t xml:space="preserve">UA-2020-12-15-000521-a</t>
  </si>
  <si>
    <t xml:space="preserve">Експертиза кошторисної частини РП «Капітальний ремонт м’якої покрівлі житлового будинку № 11 по вул. Л. Чайкіної в м. Покров Дніпропетровської області»</t>
  </si>
  <si>
    <t xml:space="preserve">UA-2020-12-15-000563-a</t>
  </si>
  <si>
    <t xml:space="preserve">Експертиза кошторисної частини РП «Капітальний ремонт м’якої покрівлі житлового будинку № 9 по вул. Л. Чайкіної в м. Покров Дніпропетровської області»</t>
  </si>
  <si>
    <t xml:space="preserve">UA-2020-12-15-001188-b</t>
  </si>
  <si>
    <t xml:space="preserve">Експертиза кошторисної частини РП «Капітальний ремонт м’якої покрівлі житлового будинку № 20 по вул. Г. Тикви в м. Покров Дніпропетровської області»</t>
  </si>
  <si>
    <t xml:space="preserve">UA-2020-12-15-001226-b</t>
  </si>
  <si>
    <t xml:space="preserve">Експертиза кошторисної частини РП «Капітальний ремонт м’якої покрівлі житлового будинку № 7 по вул. Шатохіна в м. Покров Дніпропетровської області»</t>
  </si>
  <si>
    <t xml:space="preserve">UA-2020-12-15-001272-b</t>
  </si>
  <si>
    <t xml:space="preserve">Експертиза кошторисної частини РП «Капітальний ремонт м’якої покрівлі житлового будинку № 33 по вул. Центральна в м. Покров Дніпропетровської області»</t>
  </si>
  <si>
    <t xml:space="preserve">UA-2020-12-15-001301-b</t>
  </si>
  <si>
    <t xml:space="preserve">Експертиза кошторисної частини РП «Капітальний ремонт м’якої покрівлі житлового будинку № 59 по вул. Торгова в м. Покров Дніпропетровської області»</t>
  </si>
  <si>
    <t xml:space="preserve">UA-2020-12-15-002710-c</t>
  </si>
  <si>
    <t xml:space="preserve">Експертиза кошторисної частини РП «Капітальний ремонт м’якої покрівлі житлового будинку № 10 по вул. Курчатова в м. Покров Дніпропетровської області»</t>
  </si>
  <si>
    <t xml:space="preserve">UA-2020-12-15-000685-a</t>
  </si>
  <si>
    <t xml:space="preserve">Експертиза кошторисної частини РП «Капітальний ремонт м’якої покрівлі житлового будинку № 8 по вул. Курчатова в м. Покров Дніпропетровської області»</t>
  </si>
  <si>
    <t xml:space="preserve">UA-2020-12-15-002950-c</t>
  </si>
  <si>
    <t xml:space="preserve">Експертиза кошторисної частини РП «Капітальний ремонт м’якої покрівлі житлового будинку № 2 по вул. Зонова в м. Покров Дніпропетровської області»</t>
  </si>
  <si>
    <t xml:space="preserve">UA-2020-12-15-003035-c</t>
  </si>
  <si>
    <t xml:space="preserve">Експертиза кошторисної частини РП «Капітальний ремонт м’якої покрівлі житлового будинку № 34 по вул. Г. Тикви в м. Покров Дніпропетровської області»</t>
  </si>
  <si>
    <t xml:space="preserve">UA-2020-12-15-000838-a</t>
  </si>
  <si>
    <t xml:space="preserve">«Послуги КЕП»</t>
  </si>
  <si>
    <t xml:space="preserve">72310000-1</t>
  </si>
  <si>
    <t xml:space="preserve">ТОВ «Центр сертифікації ключів «Україна»</t>
  </si>
  <si>
    <t xml:space="preserve">UA-2020-12-16-016723-c-L1</t>
  </si>
  <si>
    <t xml:space="preserve">Консультаційні послуги з питань складання річної звітності медичних КНП</t>
  </si>
  <si>
    <t xml:space="preserve">ТОВ "Центр економічної освіти"</t>
  </si>
  <si>
    <t xml:space="preserve">UA-2020-12-16-004023-b-L1</t>
  </si>
  <si>
    <t xml:space="preserve">Будівельні товари</t>
  </si>
  <si>
    <t xml:space="preserve">UA-2020-12-16-003833-b-L1</t>
  </si>
  <si>
    <t xml:space="preserve">Пледи</t>
  </si>
  <si>
    <t xml:space="preserve">UA-2020-12-17-000963-a</t>
  </si>
  <si>
    <t xml:space="preserve">Чайник Delfa DK 3510 Х білий - ДК 021:2015 - 39710000-2 - Електричні побутові прилади</t>
  </si>
  <si>
    <t xml:space="preserve">39710000-2 - Електричні побутові прилади</t>
  </si>
  <si>
    <t xml:space="preserve"> ТОВ САВ-ДИСТРІБЬЮШН</t>
  </si>
  <si>
    <t xml:space="preserve">35625082</t>
  </si>
  <si>
    <t xml:space="preserve"> UA-2020-12-18-004166-c</t>
  </si>
  <si>
    <t xml:space="preserve">Лікарські засоби різні (Хімічні реактиви) - ДК 021:2015: 33696300-8 - Хімічні реактиви</t>
  </si>
  <si>
    <t xml:space="preserve">33696300-8 - Хімічні реактиви</t>
  </si>
  <si>
    <t xml:space="preserve">ТОВ Екохімхолдинг</t>
  </si>
  <si>
    <t xml:space="preserve">39713879</t>
  </si>
  <si>
    <t xml:space="preserve">UA-2020-12-17-003401-a</t>
  </si>
  <si>
    <t xml:space="preserve">Послуги з ремонту і технічного обслуговування мототранспортних засобів і супутнього обладнання ДК 021:2015-50110000-9 - Послуги з ремонту і технічного обслуговування мототранспортних засобів і супутнього обладнання</t>
  </si>
  <si>
    <t xml:space="preserve">50110000-9 - Послуги з ремонту і технічного обслуговування мототранспортних засобів і супутнього обладнання</t>
  </si>
  <si>
    <t xml:space="preserve">ФОП Колісник А С</t>
  </si>
  <si>
    <t xml:space="preserve">UA-2020-12-16-001227-a</t>
  </si>
  <si>
    <t xml:space="preserve">Експертиза кошторисної частини РП «Капітальний ремонт м’якої покрівлі житлового будинку № 6 по вул. Зонова в м. Покров Дніпропетровської області»</t>
  </si>
  <si>
    <t xml:space="preserve">UA-2020-12-16-000667-b</t>
  </si>
  <si>
    <t xml:space="preserve">Експертиза кошторисної частини РП «Капітальний ремонт м’якої покрівлі житлового будинку № 25 по вул. Соборна в м. Покров Дніпропетровської області»</t>
  </si>
  <si>
    <t xml:space="preserve">UA-2020-12-16-001301-a</t>
  </si>
  <si>
    <t xml:space="preserve">Експертиза кошторисної частини РП «Капітальний ремонт тротуару по вул. Героїв Чорнобиля (ділянка від вул. Центральна до вул. Торгова) в м. Покров Дніпропетровської області»</t>
  </si>
  <si>
    <t xml:space="preserve">UA-2020-12-16-000715-b</t>
  </si>
  <si>
    <t xml:space="preserve">Експертиза кошторисної частини РП «Капітальний ремонт тротуару по вул. Гагаріна (ділянка від вул. Горького до вул. Партизанська) в м. Покров Дніпропетровської області»</t>
  </si>
  <si>
    <t xml:space="preserve">UA-2020-12-16-001433-a</t>
  </si>
  <si>
    <t xml:space="preserve">Експертиза кошторисної частини РП «Капітальний ремонт тротуару по вул. Героїв України (ділянка від вул. Центральна до вул. Партизанська) в м. Покров Дніпропетровської області»</t>
  </si>
  <si>
    <t xml:space="preserve">UA-2020-12-16-013243-c</t>
  </si>
  <si>
    <t xml:space="preserve">ДК 021:2015: 09130000-9 Нафта і дистиляти</t>
  </si>
  <si>
    <t xml:space="preserve">01987578</t>
  </si>
  <si>
    <t xml:space="preserve">ТОВАРИСТВО З ОБМЕЖЕНОЮ ВІДПОВІДАЛЬНІСТЮ "ЛІВАЙН ТОРГ"</t>
  </si>
  <si>
    <t xml:space="preserve">41449359</t>
  </si>
  <si>
    <t xml:space="preserve">UA-2020-12-17-016925-c-L1</t>
  </si>
  <si>
    <t xml:space="preserve">Господарчі товари</t>
  </si>
  <si>
    <t xml:space="preserve">ФОП Кодріна О.М.</t>
  </si>
  <si>
    <t xml:space="preserve">UA-2020-12-17-008847-b-L1</t>
  </si>
  <si>
    <t xml:space="preserve">Посипковий матеріал (відсів, пісок)</t>
  </si>
  <si>
    <t xml:space="preserve">14210000-6 Гравій, пісок, щебінь і наповнювачі</t>
  </si>
  <si>
    <t xml:space="preserve">ФОП Кодріна О.М. </t>
  </si>
  <si>
    <t xml:space="preserve">UA-2020-12-17-001519-a</t>
  </si>
  <si>
    <t xml:space="preserve">Магістралі, трубопроводи, труби, обсадні труби, тюбінги та супутні вироби (в асортименті) ДК 021:2015 - 44160000-9 - Магістралі, трубопроводи, труби, обсадні труби, тюбінги та супутні вироби</t>
  </si>
  <si>
    <t xml:space="preserve">ТОВ Будівельна Компанія "СІСТЕМС"</t>
  </si>
  <si>
    <t xml:space="preserve">43528526</t>
  </si>
  <si>
    <t xml:space="preserve">UA-2020-12-17-006239-c</t>
  </si>
  <si>
    <t xml:space="preserve">Арматура трубопровідна: крани, вентилі, клапани та подібні пристрої (в асортименті)ДК 021:2015: 42130000-9 - Арматура трубопровідна: крани, вентилі, клапани та подібні пристрої</t>
  </si>
  <si>
    <t xml:space="preserve">42130000-9 - Арматура трубопровідна: крани, вентилі, клапани та подібні пристрої</t>
  </si>
  <si>
    <t xml:space="preserve"> ТОВ Будівельна Компанія "СІСТЕМС"</t>
  </si>
  <si>
    <t xml:space="preserve"> 43528526</t>
  </si>
  <si>
    <t xml:space="preserve">UA-2020-12-17-007558-b</t>
  </si>
  <si>
    <t xml:space="preserve">Автозапчастини - ДК 021:2015: 34330000-9 - Запасні частини до вантажних транспортних засобів, фургонів та легкових автомобілів</t>
  </si>
  <si>
    <t xml:space="preserve">UA-2020-12-17-012869-c</t>
  </si>
  <si>
    <t xml:space="preserve">Частини до світильників та освітлювального обладнання</t>
  </si>
  <si>
    <t xml:space="preserve">ДК 021:2015 31530000-0</t>
  </si>
  <si>
    <t xml:space="preserve">UA-2020-12-17-006286-b</t>
  </si>
  <si>
    <t xml:space="preserve">Світильники та освітлювальна арматура</t>
  </si>
  <si>
    <t xml:space="preserve">ДК 021:2015 31520000-1</t>
  </si>
  <si>
    <t xml:space="preserve">UA-2020-12-17-005681-b</t>
  </si>
  <si>
    <t xml:space="preserve"> КП НКК ДОР</t>
  </si>
  <si>
    <t xml:space="preserve"> 03363192</t>
  </si>
  <si>
    <t xml:space="preserve">UA-2020-12-18-000369-a</t>
  </si>
  <si>
    <t xml:space="preserve">Ремонт автомобілів, шиномонтажні послуги, балансування коліс - ДК 021:2015: 50110000-9 - Послуги з ремонту і технічного обслуговування мототранспортних засобів і супутнього обладнання </t>
  </si>
  <si>
    <t xml:space="preserve">50110000-9 - Послуги з ремонту і технічного обслуговування мототранспортних засобів і супутнього обладнання </t>
  </si>
  <si>
    <t xml:space="preserve"> ФОП Жураков А.А.</t>
  </si>
  <si>
    <t xml:space="preserve">3275407438</t>
  </si>
  <si>
    <t xml:space="preserve">UA-2020-12-18-004166-c</t>
  </si>
  <si>
    <t xml:space="preserve">Лікарські засоби різні (Хімічні реактиви - ДК 021:2015: 33696300-8 - Хімічні реактиви</t>
  </si>
  <si>
    <t xml:space="preserve">ТОВ "Екохімхолдинг"</t>
  </si>
  <si>
    <t xml:space="preserve">UA-2020-12-18-001832-c</t>
  </si>
  <si>
    <t xml:space="preserve">Послуги з проведення ринкових досліджень</t>
  </si>
  <si>
    <t xml:space="preserve">ДК 021:2015 79310000-0</t>
  </si>
  <si>
    <t xml:space="preserve">ФОП Курілець І.В.</t>
  </si>
  <si>
    <t xml:space="preserve">2689814895</t>
  </si>
  <si>
    <t xml:space="preserve">ФОП Мельник К.М.</t>
  </si>
  <si>
    <t xml:space="preserve">3325311666</t>
  </si>
  <si>
    <t xml:space="preserve">UA-2020-12-22-004555-b-L1</t>
  </si>
  <si>
    <t xml:space="preserve">Аплікатор на пластиковій паличці в пробірці із захісним ковпачком</t>
  </si>
  <si>
    <t xml:space="preserve">ТОВ "НВО "МЕТАЛІТ" </t>
  </si>
  <si>
    <t xml:space="preserve">UA-2020-12-24-015175-c-L1</t>
  </si>
  <si>
    <t xml:space="preserve">Питна вода</t>
  </si>
  <si>
    <t xml:space="preserve">41110000-3 Питна вода</t>
  </si>
  <si>
    <t xml:space="preserve">МКП "Покровводоканал"</t>
  </si>
  <si>
    <t xml:space="preserve">UA-2020-12-28-008994-c-L1</t>
  </si>
  <si>
    <t xml:space="preserve">Послуги з організації утилізації медичних відходів категорії В</t>
  </si>
  <si>
    <t xml:space="preserve">90520000-8 Послуги у сфері поводження з радіоактивними, токсичними, медичними та небезпечними відходами</t>
  </si>
  <si>
    <t xml:space="preserve">ТОВ "ЕКО НОВА" </t>
  </si>
  <si>
    <t xml:space="preserve">38541812</t>
  </si>
  <si>
    <t xml:space="preserve">UA-2020-12-28-002156-a-L1</t>
  </si>
  <si>
    <t xml:space="preserve">Дерев"яний шпатель терапевтичний</t>
  </si>
  <si>
    <t xml:space="preserve">ТОВ "РАД ФАРМ"</t>
  </si>
  <si>
    <t xml:space="preserve">41331842</t>
  </si>
  <si>
    <t xml:space="preserve">UA-2020-12-28-001804-b-L1</t>
  </si>
  <si>
    <t xml:space="preserve">Матеріал контролю гематологічний атестований багатопараметричний</t>
  </si>
  <si>
    <t xml:space="preserve"> UA-2020-12-30-005155-a</t>
  </si>
  <si>
    <t xml:space="preserve">Проведення розрахунку економічно обгрунтованих тарифів на послуги з централізованого водопостачання і централізованого водовідведення - ДК 021:2015: 98110000-7 - Послуги підприємницьких, професійних та спеціалізованих організацій</t>
  </si>
  <si>
    <t xml:space="preserve">ТОВ Розрахунковий центр послуг "Київ"</t>
  </si>
  <si>
    <t xml:space="preserve">43109380</t>
  </si>
  <si>
    <t xml:space="preserve"> UA-2020-12-30-005264-a</t>
  </si>
  <si>
    <t xml:space="preserve">Економічні дослідження для визначення обґрунтованих тарифів на послуги централізованого водопостачання і централізованого водовідведення - ДК 021:2015: 79311400-1 - Послуги з проведення економічних досліджень</t>
  </si>
  <si>
    <t xml:space="preserve">79311400-1 - Послуги з проведення економічних досліджень</t>
  </si>
  <si>
    <t xml:space="preserve"> UA-2020-12-29-000409-b</t>
  </si>
  <si>
    <t xml:space="preserve">Страхування (водіїв від нещасних випадків) - ДК 021:2015: 66512100-3 - Послуги зі страхування від нещасних випадків</t>
  </si>
  <si>
    <t xml:space="preserve">66512100-3 - Послуги зі страхування від нещасних випадків</t>
  </si>
  <si>
    <t xml:space="preserve">ПАТ СК "ЮНІВЕС"</t>
  </si>
  <si>
    <t xml:space="preserve">32638319</t>
  </si>
  <si>
    <t xml:space="preserve"> UA-2020-12-29-000922-b</t>
  </si>
  <si>
    <t xml:space="preserve">Страхування (наземних транспортних засобів) - ДК 021:2015: 66514110-0 - Послуги зі страхування транспортних засобів</t>
  </si>
  <si>
    <t xml:space="preserve"> UA-2020-12-29-000507-c</t>
  </si>
  <si>
    <t xml:space="preserve">Діагностика, технічне обслуговування і ремонт насосного обладнання та пристроїв управління до нього - ДК 021:2015: 50511000-0 - Послуги з ремонту і технічного обслуговування насосів</t>
  </si>
  <si>
    <t xml:space="preserve"> 50511000-0 - Послуги з ремонту і технічного обслуговування насосів</t>
  </si>
  <si>
    <t xml:space="preserve">ТОВ ВП  "Азовські гідравлічні машини"</t>
  </si>
  <si>
    <t xml:space="preserve">41253162</t>
  </si>
  <si>
    <t xml:space="preserve"> UA-2021-01-04-000049-a</t>
  </si>
  <si>
    <t xml:space="preserve">Вода питна бутильована - ДК 021:2015: 41110000-3 - Питна вода</t>
  </si>
  <si>
    <t xml:space="preserve">41110000-3 - Питна вода</t>
  </si>
  <si>
    <t xml:space="preserve">ФОП Паліцин П.В.</t>
  </si>
  <si>
    <t xml:space="preserve">2214809598</t>
  </si>
  <si>
    <t xml:space="preserve"> UA-2021-01-04-000338-a</t>
  </si>
  <si>
    <t xml:space="preserve">Послуги постачання примірників та пакетів (компонент) комп'ютерної програми "М.Е.Doc" Модуль-ДК 021:2015: 72260000-5 - Послуги, пов’язані з програмним забезпеченням</t>
  </si>
  <si>
    <t xml:space="preserve">UA-2020-12-29-001185-a</t>
  </si>
  <si>
    <t xml:space="preserve">ДК 021:2015: 65310000-9 Розподіл електричної енергії</t>
  </si>
  <si>
    <t xml:space="preserve">01987579</t>
  </si>
  <si>
    <t xml:space="preserve">ТОВАРИСТВО З ОБМЕЖЕНОЮ ВІДПОВІДАЛЬНІСТЮ "УКР ГАЗ РЕСУРС"</t>
  </si>
  <si>
    <t xml:space="preserve">41427817</t>
  </si>
  <si>
    <t xml:space="preserve">UA-2020-12-30-000308-b-L1</t>
  </si>
  <si>
    <t xml:space="preserve">Киснева маска "Медика"</t>
  </si>
  <si>
    <t xml:space="preserve">33190000-8 Медичне обладнання та вироби медичного призначення різні</t>
  </si>
  <si>
    <t xml:space="preserve">31222520</t>
  </si>
  <si>
    <t xml:space="preserve"> UA-2021-01-04-000377-a</t>
  </si>
  <si>
    <t xml:space="preserve">Замок врізний- ДК 021:2015: 44520000-1 - Замки, ключі та петлі</t>
  </si>
  <si>
    <t xml:space="preserve">44520000-1 - Замки, ключі та петлі</t>
  </si>
  <si>
    <t xml:space="preserve">ФОП Дорофій В М</t>
  </si>
  <si>
    <t xml:space="preserve"> 2260407647</t>
  </si>
  <si>
    <t xml:space="preserve">UA-2020-12-30-000256-b-a1</t>
  </si>
  <si>
    <t xml:space="preserve">Послуга з розподілу природного газу</t>
  </si>
  <si>
    <t xml:space="preserve">ДК 021:2015 65210000-8</t>
  </si>
  <si>
    <t xml:space="preserve">Акціонерне товариство "Оператор газорозподільної системи Дніпропетровськгаз"</t>
  </si>
  <si>
    <t xml:space="preserve">03340920</t>
  </si>
  <si>
    <t xml:space="preserve">01.10.2020</t>
  </si>
  <si>
    <t xml:space="preserve">Послуги з заправки картриджів та ремонту БФП</t>
  </si>
  <si>
    <t xml:space="preserve">50313100-3 Послуги з ремонту фотокопіювальних пристроїв</t>
  </si>
  <si>
    <t xml:space="preserve">Виконавчий комітет Покровської міської ради Дніпропетровської області</t>
  </si>
  <si>
    <t xml:space="preserve">04052212</t>
  </si>
  <si>
    <t xml:space="preserve">ФОП ДОВГАН ОЛЕКСІЙ ЮРІЙОВИЧ</t>
  </si>
  <si>
    <t xml:space="preserve">2950016334</t>
  </si>
  <si>
    <t xml:space="preserve">Драйвер 36W для панелі “LEMANSO” LMP-22</t>
  </si>
  <si>
    <t xml:space="preserve">31524100-6 Настельна освітлювальна арматура</t>
  </si>
  <si>
    <t xml:space="preserve">ФОП ГОЛЯДИНЕЦЬ ОЛЕКСАНДР ВАСИЛЬОВИЧ</t>
  </si>
  <si>
    <t xml:space="preserve">2905106693</t>
  </si>
  <si>
    <t xml:space="preserve">Транспортні послуги з автобусного перевезення учасників змагань для участі команди м.Покров у відкритій першості міста Нікополь серед дитячих команд (2007 - 2012 року народження) сезону 2020 - 2021 року.</t>
  </si>
  <si>
    <t xml:space="preserve">60140000-1 Нерегулярні пасажирські перевезення</t>
  </si>
  <si>
    <t xml:space="preserve">ФОП ЕСАУЛОВ ОЛЕКСАНДР ЛЕОНІДОВИЧ</t>
  </si>
  <si>
    <t xml:space="preserve">2359113957</t>
  </si>
  <si>
    <t xml:space="preserve">Банерне полотно для сітілайтів</t>
  </si>
  <si>
    <t xml:space="preserve">22460000-2 Рекламні матеріали, каталоги товарів та посібники</t>
  </si>
  <si>
    <t xml:space="preserve">ФОП ТУРКУМАН СЕРГІЙ АНДРІЙОВИЧ</t>
  </si>
  <si>
    <t xml:space="preserve">2689909057</t>
  </si>
  <si>
    <t xml:space="preserve">Постери для сітілайтів</t>
  </si>
  <si>
    <t xml:space="preserve">22462000-6 Рекламні матеріали</t>
  </si>
  <si>
    <t xml:space="preserve">01.12.2020</t>
  </si>
  <si>
    <t xml:space="preserve">Лічильник GAMA 300 G3B.147.240.F47.B2.P4.C311.A3.L1</t>
  </si>
  <si>
    <t xml:space="preserve">38554000-3 Лічильники електроенергії</t>
  </si>
  <si>
    <t xml:space="preserve">АКЦІОНЕРНЕ ТОВАРИСТВО "ДТЕК ДНІПРОВСЬКІ ЕЛЕКТРОМЕРЕЖІ" Нікопольський ЦОК</t>
  </si>
  <si>
    <t xml:space="preserve">02.11.2020</t>
  </si>
  <si>
    <t xml:space="preserve">Засіб криптографічного захисту інформації "Ключ електронний "Алмаз-1К"</t>
  </si>
  <si>
    <t xml:space="preserve">30233100-2 Комп’ютерні запам’ятовувальні пристрої</t>
  </si>
  <si>
    <t xml:space="preserve">ПРИВАТНЕ АКЦІОНЕРНЕ ТОВАРИСТВО "ІНСТИТУТ ІНФОРМАЦІЙНИХ ТЕХНОЛОГІЙ"</t>
  </si>
  <si>
    <t xml:space="preserve">22723472</t>
  </si>
  <si>
    <t xml:space="preserve">02.12.2020</t>
  </si>
  <si>
    <t xml:space="preserve">Послуги з поточного ремонту службового автомобіля виконкому Opel Vectra державний № АЕ 3707 АХ</t>
  </si>
  <si>
    <t xml:space="preserve">50112100-4 Послуги з ремонту автомобілів</t>
  </si>
  <si>
    <t xml:space="preserve">ТОВАРИСТВО З ОБМЕЖЕНОЮ ВІДПОВІДАЛЬНІСТЮ "АВТО-АРТ СЕРВІС"</t>
  </si>
  <si>
    <t xml:space="preserve">31687124</t>
  </si>
  <si>
    <t xml:space="preserve">Комп’ютерне обладнання та комплектуючі до них</t>
  </si>
  <si>
    <t xml:space="preserve">30237100-0 Частини до комп’ютерів;30236100-3 Пристрої для розширення об’єму пам’яті;30231300-0 Дисплейні екрани</t>
  </si>
  <si>
    <t xml:space="preserve">ТОВАРИСТВО З ОБМЕЖЕНОЮ ВІДПОВІДАЛЬНІСТЮ "МІКРОТРОН"</t>
  </si>
  <si>
    <t xml:space="preserve">03.12.2020</t>
  </si>
  <si>
    <t xml:space="preserve">UA-2020-12-03-003741-a</t>
  </si>
  <si>
    <t xml:space="preserve">Кабелі та супутня продукція</t>
  </si>
  <si>
    <t xml:space="preserve">Послуги з обробки даних, видачі сертифікатів та їх обслуговування</t>
  </si>
  <si>
    <t xml:space="preserve">72312100-6 Послуги з підготовки даних</t>
  </si>
  <si>
    <t xml:space="preserve">ТОВАРИСТВО З ОБМЕЖЕНОЮ ВІДПОВІДАЛЬНІСТЮ "ЦЕНТР СЕРТИФІКАЦІЇ КЛЮЧІВ "УКРАЇНА"</t>
  </si>
  <si>
    <t xml:space="preserve">36865753</t>
  </si>
  <si>
    <t xml:space="preserve">UA-2020-12-03-004330-b</t>
  </si>
  <si>
    <t xml:space="preserve">04.11.2020</t>
  </si>
  <si>
    <t xml:space="preserve">Роботи з відключення / припинення газопостачання (розподілу природного газу); Відновлення газопостачання (розподілу природного газу).</t>
  </si>
  <si>
    <t xml:space="preserve">АКЦІОНЕРНЕ ТОВАРИСТВО "ОПЕРАТОР ГАЗОРОЗПОДІЛЬНОЇ СИСТЕМИ "ДНІПРОПЕТРОВСЬКГАЗ"</t>
  </si>
  <si>
    <t xml:space="preserve">04.12.2020</t>
  </si>
  <si>
    <t xml:space="preserve">50413200-5 Послуги з ремонту і технічного обслуговування протипожежного обладнання</t>
  </si>
  <si>
    <t xml:space="preserve">ТОВАРИСТВО З ОБМЕЖЕНОЮ ВІДПОВІДАЛЬНІСТЮ "ПОЖТЕХНІКА"</t>
  </si>
  <si>
    <t xml:space="preserve">31975926</t>
  </si>
  <si>
    <t xml:space="preserve">05.10.2020</t>
  </si>
  <si>
    <t xml:space="preserve">Медалі для проведення велозиагань "Чотири Стежки"</t>
  </si>
  <si>
    <t xml:space="preserve">18530000-3 Подарунки та нагороди</t>
  </si>
  <si>
    <t xml:space="preserve">ФОП ТРУФАНОВ ВЯЧЕСЛАВ МИКОЛАЙОВИЧ</t>
  </si>
  <si>
    <t xml:space="preserve">2209600675</t>
  </si>
  <si>
    <t xml:space="preserve">05.11.2020</t>
  </si>
  <si>
    <t xml:space="preserve">UA-2020-11-05-006038-b</t>
  </si>
  <si>
    <t xml:space="preserve">Деревина</t>
  </si>
  <si>
    <t xml:space="preserve">03400000-4</t>
  </si>
  <si>
    <t xml:space="preserve">ФОП Гайдамаченко Д.М.  </t>
  </si>
  <si>
    <t xml:space="preserve">UA-2020-11-05-002740-a</t>
  </si>
  <si>
    <t xml:space="preserve">Профнастил</t>
  </si>
  <si>
    <t xml:space="preserve">44100000-1</t>
  </si>
  <si>
    <t xml:space="preserve">UA-2020-11-05-010232-c</t>
  </si>
  <si>
    <t xml:space="preserve">Антивандальний вуличний ящик (шафа)</t>
  </si>
  <si>
    <t xml:space="preserve">44400000-4</t>
  </si>
  <si>
    <t xml:space="preserve">ФОП "МІЩУК ВАЛЕРІЙ СЕРГІЙОВИЧ"  </t>
  </si>
  <si>
    <t xml:space="preserve">UA-2020-11-05-007351-c</t>
  </si>
  <si>
    <t xml:space="preserve">Іграшки (новорічні прикраси)</t>
  </si>
  <si>
    <t xml:space="preserve"> ТОВ "ОДЕСА МЕНЕДЖМЕНТ ІНВЕСТМЕНТ ТРЕЙД"  </t>
  </si>
  <si>
    <t xml:space="preserve">UA-2020-11-05-000715-c</t>
  </si>
  <si>
    <t xml:space="preserve">Мастильні засоби</t>
  </si>
  <si>
    <t xml:space="preserve">09200000-1</t>
  </si>
  <si>
    <t xml:space="preserve">ТОВ "МІРОІЛ"  </t>
  </si>
  <si>
    <t xml:space="preserve">Технічна інвентаризація вбудованого нежитлового приміщення за адресою вул. Л. Чайкіної, 26, м. Покров Дніпропетровської області</t>
  </si>
  <si>
    <t xml:space="preserve">ФОП ФЕДЕНІЧЕВ ВАЛЕРІЙ ІГОРОВИЧ</t>
  </si>
  <si>
    <t xml:space="preserve">3407815010</t>
  </si>
  <si>
    <t xml:space="preserve">06.10.2020</t>
  </si>
  <si>
    <t xml:space="preserve">Поточний ремонт службового автомобіля виконкому Opel Vectra державний №АЕ 7555 НР</t>
  </si>
  <si>
    <t xml:space="preserve">07.12.2020</t>
  </si>
  <si>
    <t xml:space="preserve">UA-2020-12-07-002220-a</t>
  </si>
  <si>
    <t xml:space="preserve">Кріпильні деталі</t>
  </si>
  <si>
    <t xml:space="preserve">UA-2020-12-07-001721-a</t>
  </si>
  <si>
    <t xml:space="preserve">Стрічка сталева 0,63х3,5х700 мм</t>
  </si>
  <si>
    <t xml:space="preserve">34900000-6</t>
  </si>
  <si>
    <t xml:space="preserve">Товариство з обмеженою відповідальністю "СПЕЦКОМТРАНС"  </t>
  </si>
  <si>
    <t xml:space="preserve">08.12.2020</t>
  </si>
  <si>
    <t xml:space="preserve">UA-2020-12-08-012479-c</t>
  </si>
  <si>
    <t xml:space="preserve">Бензопила</t>
  </si>
  <si>
    <t xml:space="preserve">42600000-2</t>
  </si>
  <si>
    <t xml:space="preserve">UA-2020-12-08-002736-b</t>
  </si>
  <si>
    <t xml:space="preserve">Частини та приладдя до верстатів</t>
  </si>
  <si>
    <t xml:space="preserve">UA-2020-12-08-005427-a</t>
  </si>
  <si>
    <t xml:space="preserve">Механічні запасні частини</t>
  </si>
  <si>
    <t xml:space="preserve">П одяки на дошці </t>
  </si>
  <si>
    <t xml:space="preserve">22450000-9 Друкована продукція з елементами захисту</t>
  </si>
  <si>
    <t xml:space="preserve">ФОП ШПОНЬКА ОЛЕКСАНДР ПАВЛОВИЧ</t>
  </si>
  <si>
    <t xml:space="preserve">2241807173</t>
  </si>
  <si>
    <t xml:space="preserve">Господарські матеріали в кількості 3 найменування (засіб чистящий, гель для чищення унітазу)</t>
  </si>
  <si>
    <t xml:space="preserve">39830000-9 Продукція для чищення</t>
  </si>
  <si>
    <t xml:space="preserve">Господарські матеріали </t>
  </si>
  <si>
    <t xml:space="preserve">39810000-3 Ароматизатори та воски</t>
  </si>
  <si>
    <t xml:space="preserve">Господарські матеріали</t>
  </si>
  <si>
    <t xml:space="preserve">39290000-1 Фурнітура різна</t>
  </si>
  <si>
    <t xml:space="preserve">39220000-0 Кухонне приладдя, товари для дому та господарства і приладдя для закладів громадського харчування</t>
  </si>
  <si>
    <t xml:space="preserve">19510000-4 Гумові вироби</t>
  </si>
  <si>
    <t xml:space="preserve">18140000-2 Аксесуари до робочого одягу</t>
  </si>
  <si>
    <t xml:space="preserve">Господарські  матеріали</t>
  </si>
  <si>
    <t xml:space="preserve">44530000-4 Кріпильні деталі</t>
  </si>
  <si>
    <t xml:space="preserve">08.12.2020 </t>
  </si>
  <si>
    <t xml:space="preserve">UA-2020-12-08-002908-b</t>
  </si>
  <si>
    <t xml:space="preserve">09.10.2020</t>
  </si>
  <si>
    <t xml:space="preserve">Витратні матеріали для принтерів та мережевий адаптер</t>
  </si>
  <si>
    <t xml:space="preserve">30230000-0 Комп’ютерне обладнання</t>
  </si>
  <si>
    <t xml:space="preserve">09.12.2020</t>
  </si>
  <si>
    <t xml:space="preserve">Надання транспортних послуг з автобусного перевезення призовників м. Покров (у кількості 60 осіб) до м. Дніпро до обласного збірного пункту Дніпропетровського військового комісаріату</t>
  </si>
  <si>
    <t xml:space="preserve">Колесо на господарський візок (№4:00-6)</t>
  </si>
  <si>
    <t xml:space="preserve">34910000-9 Гужові чи ручні вози, інші транспортні засоби з немеханічним приводом, багажні вози та різні запасні частини</t>
  </si>
  <si>
    <t xml:space="preserve">10.11.2020</t>
  </si>
  <si>
    <t xml:space="preserve">Незалежна оцінка майна – нежитлова будівля, загальною площею 200.3 м2, за адресою: Дніпропетровська область, Нікопольський район, с. Шолохове, вул. Центральна, 14</t>
  </si>
  <si>
    <t xml:space="preserve">79310000-0 Послуги з проведення ринкових досліджень</t>
  </si>
  <si>
    <t xml:space="preserve">ФОП КУРІЛЕЦЬ ІГОР ВОЛОДИМИРОВИЧ</t>
  </si>
  <si>
    <t xml:space="preserve">10.12.2020</t>
  </si>
  <si>
    <t xml:space="preserve">Незалежна оцінка майна – будівля гаражу на п’ять секцій, загальною площею 231.9 м2, за адресою: Дніпропетровська область, м. Покров, вул. Героїв України, 15а.</t>
  </si>
  <si>
    <t xml:space="preserve">Незалежна оцінка майна – будівля виконкому, загальною площею 2516.1 м2, за адресою: Дніпропетровська область, м. Покров, вул. Центральна, 48</t>
  </si>
  <si>
    <t xml:space="preserve">Поточний ремонт приміщення котельні в будівлі сільської ради за адресою: Дніпропетровська область, Нікопольський р-н, с. Шолохове, вул. Центральна,14</t>
  </si>
  <si>
    <t xml:space="preserve">ФОП КОВТУН ВАСИЛЬ ЯКОВИЧ</t>
  </si>
  <si>
    <t xml:space="preserve">2053613519</t>
  </si>
  <si>
    <t xml:space="preserve">11.12.2020</t>
  </si>
  <si>
    <t xml:space="preserve">UA-2020-12-11-007029-b</t>
  </si>
  <si>
    <t xml:space="preserve">Послуги з улаштування шафи обліку електроенергії за адресою вул.Центральна, 3 м. Покров, Дніпропетровської обл.</t>
  </si>
  <si>
    <t xml:space="preserve">51110000-6 Послуги зі встановлення електричного обладнання</t>
  </si>
  <si>
    <t xml:space="preserve">13.10.2020</t>
  </si>
  <si>
    <t xml:space="preserve">Послуги з поточного ремонту службового автомобіля Opel Vectra державний № АЕ 3707 АХ</t>
  </si>
  <si>
    <t xml:space="preserve">14.12.2020</t>
  </si>
  <si>
    <t xml:space="preserve">Господарські товари та миючі засоби</t>
  </si>
  <si>
    <t xml:space="preserve">33711900-6 Мило</t>
  </si>
  <si>
    <t xml:space="preserve">ФОП ЯЛОВИЙ ВІТАЛІЙ МИКОЛАЙОВИЧ</t>
  </si>
  <si>
    <t xml:space="preserve">2777311259</t>
  </si>
  <si>
    <t xml:space="preserve">33763000-6 Паперові рушники для рук;33761000-2 Туалетний папір</t>
  </si>
  <si>
    <t xml:space="preserve">15.12.2020</t>
  </si>
  <si>
    <t xml:space="preserve">Друкована продукція</t>
  </si>
  <si>
    <t xml:space="preserve">16.10.2020</t>
  </si>
  <si>
    <t xml:space="preserve">Послуги з калібровки та повірки вузла обліку теплової енергії</t>
  </si>
  <si>
    <t xml:space="preserve">71630000-3 Послуги з технічного огляду та випробовувань</t>
  </si>
  <si>
    <t xml:space="preserve">ФОП ПІДДУБНИЙ МАКСИМ ГРИГОРОВИЧ</t>
  </si>
  <si>
    <t xml:space="preserve">3104010510</t>
  </si>
  <si>
    <t xml:space="preserve">Нагородна атрибутика</t>
  </si>
  <si>
    <t xml:space="preserve">ФОП ВОСКОБОЙНИК ОЛЕГ ОЛЕКСІЙОВИЧ</t>
  </si>
  <si>
    <t xml:space="preserve">2753217734</t>
  </si>
  <si>
    <t xml:space="preserve">UA-2020-09-30-002517-a</t>
  </si>
  <si>
    <t xml:space="preserve">Картриджі для принтерів</t>
  </si>
  <si>
    <t xml:space="preserve">30125100-2 - Картриджі з тонером</t>
  </si>
  <si>
    <t xml:space="preserve">ТОВ "СУМИ ТРАНС ЛОДЖИСТІК"</t>
  </si>
  <si>
    <t xml:space="preserve">16.11.2020</t>
  </si>
  <si>
    <t xml:space="preserve">Смартфон та телефони</t>
  </si>
  <si>
    <t xml:space="preserve">32550000-3 Телефонне обладнання</t>
  </si>
  <si>
    <t xml:space="preserve">32250000-0 Мобільні телефони</t>
  </si>
  <si>
    <t xml:space="preserve">16.12.2020</t>
  </si>
  <si>
    <t xml:space="preserve">Поточний ремонт службового автомобіля виконкому Opel Vectra державний № АЕ 3707 АХ</t>
  </si>
  <si>
    <t xml:space="preserve">17.11.2020</t>
  </si>
  <si>
    <t xml:space="preserve">Рецилькулятор бактерицидний Аерекс - стандарт 30</t>
  </si>
  <si>
    <t xml:space="preserve">ТОВАРИСТВО З ОБМЕЖЕНОЮ ВІДПОВІДАЛЬНІСТЮ "ЦЕНТР ДІНА"</t>
  </si>
  <si>
    <t xml:space="preserve">17.12.2020</t>
  </si>
  <si>
    <t xml:space="preserve">Маски захисні одноразові</t>
  </si>
  <si>
    <t xml:space="preserve">ТОВАРИСТВО З ОБМЕЖЕНОЮ ВІДПОВІДАЛЬНІСТЮ "АЛЮР"</t>
  </si>
  <si>
    <t xml:space="preserve">19097605</t>
  </si>
  <si>
    <t xml:space="preserve">18.12.2020</t>
  </si>
  <si>
    <t xml:space="preserve">Комплексна послуга із встановлення трифазного приладу ППКО</t>
  </si>
  <si>
    <t xml:space="preserve">Послуга з первинного підключення електроустановки споживача до електричної мережі АТ "ДТЕК ДНІПРОВСЬКІ ЕЛЕКТРОМЕРЕЖІ" при трифазному вводі</t>
  </si>
  <si>
    <t xml:space="preserve">19.10.2020</t>
  </si>
  <si>
    <t xml:space="preserve">Проведення вимірювань опору розтікання на основних заземлювачах і заземленнях магістралей і устаткування за адресою с.Шолохово вул. Центральна, б.14 (адмінбудівля)</t>
  </si>
  <si>
    <t xml:space="preserve">ТОВАРИСТВО З ОБМЕЖЕНОЮ ВІДПОВІДАЛЬНІСТЮ "ГАЗГОЛЬДЕР ПЛЮС"</t>
  </si>
  <si>
    <t xml:space="preserve">38309618</t>
  </si>
  <si>
    <t xml:space="preserve">20.10.2020</t>
  </si>
  <si>
    <t xml:space="preserve">Світильники  LED 36Вт 6000К (120см) “BIOM” OEM</t>
  </si>
  <si>
    <t xml:space="preserve">Солодкі подарункові набори</t>
  </si>
  <si>
    <t xml:space="preserve">15842300-5 Солодощі</t>
  </si>
  <si>
    <t xml:space="preserve">ФОП МАРТИНОВЧЕНКО ТЕТЯНА БОРИСІВНА</t>
  </si>
  <si>
    <t xml:space="preserve">21.10.2020</t>
  </si>
  <si>
    <t xml:space="preserve">22.12.2020</t>
  </si>
  <si>
    <t xml:space="preserve">Послуга з доставки тіла померлого від «COVID-19» з патологоанатомічного відділення Комунального підприємства «Нікопольська міська лікарня №1 Нікопольської міської ради» до кладовища м. Покров</t>
  </si>
  <si>
    <t xml:space="preserve">60130000-8 Послуги спеціалізованих автомобільних перевезень пасажирів</t>
  </si>
  <si>
    <t xml:space="preserve">КОМУНАЛЬНЕ ПІДПРИЄМСТВО "РИТУАЛЬНА СЛУЖБА" НІКОПОЛЬСЬКОЇ МІСЬКОЇ РАДИ</t>
  </si>
  <si>
    <t xml:space="preserve">25012889</t>
  </si>
  <si>
    <t xml:space="preserve">23.10.2020</t>
  </si>
  <si>
    <t xml:space="preserve">Антисептики для рук</t>
  </si>
  <si>
    <t xml:space="preserve">33741300-9 Антисептичні засоби для рук</t>
  </si>
  <si>
    <t xml:space="preserve">Дезінфікуючий засіб Бланідас (в таблетках)</t>
  </si>
  <si>
    <t xml:space="preserve">Маски захисні одноразові та рукавички вінілові</t>
  </si>
  <si>
    <t xml:space="preserve">Силіконові браслети</t>
  </si>
  <si>
    <t xml:space="preserve">ФОП ХАРЛАМОВ ОЛЕКСАНДР МИКОЛАЙОВИЧ</t>
  </si>
  <si>
    <t xml:space="preserve">2658003391</t>
  </si>
  <si>
    <t xml:space="preserve">23.11.2020</t>
  </si>
  <si>
    <t xml:space="preserve">Комп’ютерне обладнання та супутні товари
</t>
  </si>
  <si>
    <t xml:space="preserve">39713400-7 Машини для догляду за підлогою</t>
  </si>
  <si>
    <t xml:space="preserve">Комп’ютерне обладнання та супутні товари</t>
  </si>
  <si>
    <t xml:space="preserve">24951100-6 Мастильні матеріали</t>
  </si>
  <si>
    <t xml:space="preserve">31411000-0 Лужні батареї</t>
  </si>
  <si>
    <t xml:space="preserve">24320000-3 Основні органічні хімічні речовини</t>
  </si>
  <si>
    <t xml:space="preserve">Комп'ютерне обладнання та супутні товари</t>
  </si>
  <si>
    <t xml:space="preserve">31310000-2 Мережеві кабелі</t>
  </si>
  <si>
    <t xml:space="preserve">30237400-3 Пристрої введення даних;30237100-0 Частини до комп’ютерів</t>
  </si>
  <si>
    <t xml:space="preserve">25.11.2020</t>
  </si>
  <si>
    <t xml:space="preserve">30190000-7 Офісне устаткування та приладдя різне;30197300-9 Канцелярські ножі, степлери та діро коли;30192000-1 Офісне приладдя;30197100-7 Скоби, кнопки, креслярські кнопки;30197600-2 Оброблені папір і картон</t>
  </si>
  <si>
    <t xml:space="preserve">ФОП РЕВУКА НАТАЛІЯ МИКОЛАЇВНА</t>
  </si>
  <si>
    <t xml:space="preserve">Світлодіодні панелі та рамки для кріплення</t>
  </si>
  <si>
    <t xml:space="preserve">26.11.2020</t>
  </si>
  <si>
    <t xml:space="preserve">30125100-2 Картриджі з тонером</t>
  </si>
  <si>
    <t xml:space="preserve">Товариство з обмеженою відповідальністю "В.М."</t>
  </si>
  <si>
    <t xml:space="preserve">24095427</t>
  </si>
  <si>
    <t xml:space="preserve">28.12.2020</t>
  </si>
  <si>
    <t xml:space="preserve">Інформаційні постери</t>
  </si>
  <si>
    <t xml:space="preserve">30.10.2020</t>
  </si>
  <si>
    <t xml:space="preserve">UA-2020-10-30-003374-b</t>
  </si>
  <si>
    <t xml:space="preserve">Світильник консольний світлодіодний 50W</t>
  </si>
  <si>
    <t xml:space="preserve">ФІЗИЧНА ОСОБА-ПІДПРИЄМЕЦЬ КОБЗАРЕВ МИХАЙЛО АНАТОЛІЙОВИЧ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</si>
</sst>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#,##0.00"/>
    <numFmt numFmtId="168" formatCode="000000"/>
    <numFmt numFmtId="169" formatCode="0.00"/>
    <numFmt numFmtId="170" formatCode="DD/MM/YYYY"/>
    <numFmt numFmtId="171" formatCode="D/M/YY\ HH:MM"/>
  </numFmts>
  <fonts count="2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0"/>
    </font>
    <font>
      <sz val="18"/>
      <color rgb="FF000000"/>
      <name val="Arial"/>
      <family val="0"/>
    </font>
    <font>
      <sz val="12"/>
      <color rgb="FF000000"/>
      <name val="Arial"/>
      <family val="0"/>
    </font>
    <font>
      <sz val="10"/>
      <color rgb="FF333333"/>
      <name val="Arial"/>
      <family val="0"/>
    </font>
    <font>
      <i val="true"/>
      <sz val="10"/>
      <color rgb="FF808080"/>
      <name val="Arial"/>
      <family val="0"/>
    </font>
    <font>
      <u val="single"/>
      <sz val="10"/>
      <color rgb="FF0000EE"/>
      <name val="Arial"/>
      <family val="0"/>
    </font>
    <font>
      <sz val="10"/>
      <color rgb="FF006600"/>
      <name val="Arial"/>
      <family val="0"/>
    </font>
    <font>
      <sz val="10"/>
      <color rgb="FF996600"/>
      <name val="Arial"/>
      <family val="0"/>
    </font>
    <font>
      <sz val="10"/>
      <color rgb="FFCC0000"/>
      <name val="Arial"/>
      <family val="0"/>
    </font>
    <font>
      <b val="true"/>
      <sz val="10"/>
      <color rgb="FFFFFFFF"/>
      <name val="Arial"/>
      <family val="0"/>
    </font>
    <font>
      <b val="true"/>
      <sz val="10"/>
      <color rgb="FF000000"/>
      <name val="Arial"/>
      <family val="0"/>
    </font>
    <font>
      <sz val="10"/>
      <color rgb="FFFFFFFF"/>
      <name val="Arial"/>
      <family val="0"/>
    </font>
    <font>
      <sz val="11"/>
      <color rgb="FF000000"/>
      <name val="Calibri"/>
      <family val="2"/>
    </font>
    <font>
      <b val="true"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u val="single"/>
      <sz val="10"/>
      <color rgb="FF000000"/>
      <name val="Times New Roman"/>
      <family val="1"/>
    </font>
    <font>
      <u val="single"/>
      <sz val="10"/>
      <color rgb="FF800080"/>
      <name val="Arial"/>
      <family val="0"/>
    </font>
    <font>
      <sz val="11"/>
      <color rgb="FF333333"/>
      <name val="Times New Roman"/>
      <family val="1"/>
    </font>
    <font>
      <u val="single"/>
      <sz val="11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8" fillId="0" borderId="2" xfId="3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2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9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25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1" builtinId="53" customBuiltin="true"/>
    <cellStyle name="Heading 1" xfId="22" builtinId="53" customBuiltin="true"/>
    <cellStyle name="Heading 2" xfId="23" builtinId="53" customBuiltin="true"/>
    <cellStyle name="Text" xfId="24" builtinId="53" customBuiltin="true"/>
    <cellStyle name="Note" xfId="25" builtinId="53" customBuiltin="true"/>
    <cellStyle name="Footnote" xfId="26" builtinId="53" customBuiltin="true"/>
    <cellStyle name="Hyperlink" xfId="27" builtinId="53" customBuiltin="true"/>
    <cellStyle name="Status" xfId="28" builtinId="53" customBuiltin="true"/>
    <cellStyle name="Good" xfId="29" builtinId="53" customBuiltin="true"/>
    <cellStyle name="Neutral" xfId="30" builtinId="53" customBuiltin="true"/>
    <cellStyle name="Bad" xfId="31" builtinId="53" customBuiltin="true"/>
    <cellStyle name="Warning" xfId="32" builtinId="53" customBuiltin="true"/>
    <cellStyle name="Error" xfId="33" builtinId="53" customBuiltin="true"/>
    <cellStyle name="Accent" xfId="34" builtinId="53" customBuiltin="true"/>
    <cellStyle name="Accent 1" xfId="35" builtinId="53" customBuiltin="true"/>
    <cellStyle name="Accent 2" xfId="36" builtinId="53" customBuiltin="true"/>
    <cellStyle name="Accent 3" xfId="37" builtinId="53" customBuiltin="true"/>
    <cellStyle name="Обычный 2" xfId="38" builtinId="53" customBuiltin="true"/>
    <cellStyle name="*unknown*" xfId="20" builtinId="8" customBuiltin="fals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prozorro.gov.ua/tender/UA-2020-07-17-000163-b" TargetMode="External"/><Relationship Id="rId2" Type="http://schemas.openxmlformats.org/officeDocument/2006/relationships/hyperlink" Target="https://prozorro.gov.ua/tender/UA-2020-07-17-000163-b" TargetMode="External"/><Relationship Id="rId3" Type="http://schemas.openxmlformats.org/officeDocument/2006/relationships/hyperlink" Target="https://www.dzo.com.ua/tenders/7705343" TargetMode="External"/><Relationship Id="rId4" Type="http://schemas.openxmlformats.org/officeDocument/2006/relationships/hyperlink" Target="https://www.dzo.com.ua/tenders/7707047" TargetMode="External"/><Relationship Id="rId5" Type="http://schemas.openxmlformats.org/officeDocument/2006/relationships/hyperlink" Target="https://www.dzo.com.ua/tenders/7709412" TargetMode="External"/><Relationship Id="rId6" Type="http://schemas.openxmlformats.org/officeDocument/2006/relationships/hyperlink" Target="https://prozorro.gov.ua/tender/UA-2020-07-17-000163-b" TargetMode="External"/><Relationship Id="rId7" Type="http://schemas.openxmlformats.org/officeDocument/2006/relationships/hyperlink" Target="https://www.dzo.com.ua/tenders/7933511" TargetMode="External"/><Relationship Id="rId8" Type="http://schemas.openxmlformats.org/officeDocument/2006/relationships/hyperlink" Target="https://prozorro.gov.ua/tender/UA-2020-07-17-000163-b" TargetMode="External"/><Relationship Id="rId9" Type="http://schemas.openxmlformats.org/officeDocument/2006/relationships/hyperlink" Target="https://www.dzo.com.ua/tenders/8102803" TargetMode="External"/><Relationship Id="rId10" Type="http://schemas.openxmlformats.org/officeDocument/2006/relationships/hyperlink" Target="https://prozorro.gov.ua/tender/UA-2020-07-17-000163-b" TargetMode="External"/><Relationship Id="rId11" Type="http://schemas.openxmlformats.org/officeDocument/2006/relationships/hyperlink" Target="https://prozorro.gov.ua/tender/UA-2020-07-17-000163-b" TargetMode="External"/><Relationship Id="rId12" Type="http://schemas.openxmlformats.org/officeDocument/2006/relationships/hyperlink" Target="https://prozorro.gov.ua/tender/UA-2020-07-17-000163-b" TargetMode="External"/><Relationship Id="rId1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true">
    <pageSetUpPr fitToPage="false"/>
  </sheetPr>
  <dimension ref="A1:I48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 zeroHeight="false" outlineLevelRow="0" outlineLevelCol="0"/>
  <cols>
    <col collapsed="false" customWidth="true" hidden="false" outlineLevel="0" max="1" min="1" style="0" width="15.31"/>
    <col collapsed="false" customWidth="true" hidden="false" outlineLevel="0" max="2" min="2" style="0" width="27.23"/>
    <col collapsed="false" customWidth="true" hidden="false" outlineLevel="0" max="3" min="3" style="0" width="31.69"/>
    <col collapsed="false" customWidth="true" hidden="false" outlineLevel="0" max="4" min="4" style="0" width="25.28"/>
    <col collapsed="false" customWidth="true" hidden="false" outlineLevel="0" max="5" min="5" style="0" width="26.74"/>
    <col collapsed="false" customWidth="true" hidden="false" outlineLevel="0" max="6" min="6" style="0" width="15"/>
    <col collapsed="false" customWidth="true" hidden="false" outlineLevel="0" max="7" min="7" style="0" width="31.12"/>
    <col collapsed="false" customWidth="true" hidden="false" outlineLevel="0" max="8" min="8" style="0" width="19.38"/>
    <col collapsed="false" customWidth="true" hidden="false" outlineLevel="0" max="9" min="9" style="0" width="20.41"/>
    <col collapsed="false" customWidth="false" hidden="false" outlineLevel="0" max="1025" min="10" style="0" width="11.52"/>
  </cols>
  <sheetData>
    <row r="1" customFormat="false" ht="39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customFormat="false" ht="50.7" hidden="false" customHeight="false" outlineLevel="0" collapsed="false">
      <c r="A2" s="2" t="n">
        <v>44105</v>
      </c>
      <c r="B2" s="3" t="s">
        <v>9</v>
      </c>
      <c r="C2" s="4" t="s">
        <v>10</v>
      </c>
      <c r="D2" s="4" t="s">
        <v>11</v>
      </c>
      <c r="E2" s="4" t="s">
        <v>12</v>
      </c>
      <c r="F2" s="3" t="s">
        <v>13</v>
      </c>
      <c r="G2" s="4" t="s">
        <v>14</v>
      </c>
      <c r="H2" s="3" t="s">
        <v>15</v>
      </c>
      <c r="I2" s="5" t="n">
        <v>480.23</v>
      </c>
    </row>
    <row r="3" customFormat="false" ht="62.65" hidden="false" customHeight="false" outlineLevel="0" collapsed="false">
      <c r="A3" s="2" t="n">
        <v>44105</v>
      </c>
      <c r="B3" s="3" t="s">
        <v>16</v>
      </c>
      <c r="C3" s="4" t="s">
        <v>10</v>
      </c>
      <c r="D3" s="4" t="s">
        <v>17</v>
      </c>
      <c r="E3" s="4" t="s">
        <v>12</v>
      </c>
      <c r="F3" s="3" t="s">
        <v>18</v>
      </c>
      <c r="G3" s="4" t="s">
        <v>19</v>
      </c>
      <c r="H3" s="3" t="s">
        <v>20</v>
      </c>
      <c r="I3" s="5" t="n">
        <v>3837</v>
      </c>
    </row>
    <row r="4" customFormat="false" ht="108.95" hidden="false" customHeight="false" outlineLevel="0" collapsed="false">
      <c r="A4" s="6" t="n">
        <v>44106</v>
      </c>
      <c r="B4" s="7" t="str">
        <f aca="false">HYPERLINK("https://my.zakupki.prom.ua/remote/dispatcher/state_purchase_view/19792117", "UA-2020-10-02-007351-a")</f>
        <v>UA-2020-10-02-007351-a</v>
      </c>
      <c r="C4" s="7" t="s">
        <v>21</v>
      </c>
      <c r="D4" s="7" t="s">
        <v>22</v>
      </c>
      <c r="E4" s="7" t="s">
        <v>23</v>
      </c>
      <c r="F4" s="8" t="s">
        <v>24</v>
      </c>
      <c r="G4" s="7" t="s">
        <v>25</v>
      </c>
      <c r="H4" s="8" t="s">
        <v>26</v>
      </c>
      <c r="I4" s="5" t="n">
        <v>39876</v>
      </c>
    </row>
    <row r="5" customFormat="false" ht="85.05" hidden="false" customHeight="false" outlineLevel="0" collapsed="false">
      <c r="A5" s="6" t="n">
        <v>44106</v>
      </c>
      <c r="B5" s="7" t="str">
        <f aca="false">HYPERLINK("https://my.zakupki.prom.ua/remote/dispatcher/state_purchase_view/19788276", "UA-2020-10-02-006230-a")</f>
        <v>UA-2020-10-02-006230-a</v>
      </c>
      <c r="C5" s="7" t="s">
        <v>27</v>
      </c>
      <c r="D5" s="7" t="s">
        <v>28</v>
      </c>
      <c r="E5" s="7" t="s">
        <v>23</v>
      </c>
      <c r="F5" s="8" t="s">
        <v>24</v>
      </c>
      <c r="G5" s="7" t="s">
        <v>29</v>
      </c>
      <c r="H5" s="8" t="s">
        <v>30</v>
      </c>
      <c r="I5" s="5" t="n">
        <v>8600</v>
      </c>
    </row>
    <row r="6" customFormat="false" ht="74.6" hidden="false" customHeight="false" outlineLevel="0" collapsed="false">
      <c r="A6" s="2" t="n">
        <v>44106</v>
      </c>
      <c r="B6" s="3" t="s">
        <v>31</v>
      </c>
      <c r="C6" s="4" t="s">
        <v>32</v>
      </c>
      <c r="D6" s="4" t="s">
        <v>33</v>
      </c>
      <c r="E6" s="4" t="s">
        <v>12</v>
      </c>
      <c r="F6" s="3" t="s">
        <v>34</v>
      </c>
      <c r="G6" s="4" t="s">
        <v>35</v>
      </c>
      <c r="H6" s="3" t="s">
        <v>36</v>
      </c>
      <c r="I6" s="5" t="n">
        <v>8759.44</v>
      </c>
    </row>
    <row r="7" customFormat="false" ht="37.3" hidden="false" customHeight="false" outlineLevel="0" collapsed="false">
      <c r="A7" s="2" t="n">
        <v>44109</v>
      </c>
      <c r="B7" s="7" t="s">
        <v>37</v>
      </c>
      <c r="C7" s="7" t="s">
        <v>38</v>
      </c>
      <c r="D7" s="7" t="s">
        <v>39</v>
      </c>
      <c r="E7" s="4" t="s">
        <v>40</v>
      </c>
      <c r="F7" s="3" t="s">
        <v>41</v>
      </c>
      <c r="G7" s="7" t="s">
        <v>42</v>
      </c>
      <c r="H7" s="8" t="n">
        <v>3363192</v>
      </c>
      <c r="I7" s="5" t="n">
        <v>300</v>
      </c>
    </row>
    <row r="8" customFormat="false" ht="37.3" hidden="false" customHeight="false" outlineLevel="0" collapsed="false">
      <c r="A8" s="2" t="n">
        <v>44109</v>
      </c>
      <c r="B8" s="7" t="s">
        <v>43</v>
      </c>
      <c r="C8" s="7" t="s">
        <v>44</v>
      </c>
      <c r="D8" s="7" t="s">
        <v>39</v>
      </c>
      <c r="E8" s="4" t="s">
        <v>40</v>
      </c>
      <c r="F8" s="3" t="s">
        <v>41</v>
      </c>
      <c r="G8" s="7" t="s">
        <v>45</v>
      </c>
      <c r="H8" s="8" t="n">
        <v>3363192</v>
      </c>
      <c r="I8" s="5" t="n">
        <v>480</v>
      </c>
    </row>
    <row r="9" customFormat="false" ht="122.35" hidden="false" customHeight="false" outlineLevel="0" collapsed="false">
      <c r="A9" s="2" t="n">
        <v>44109</v>
      </c>
      <c r="B9" s="9" t="s">
        <v>46</v>
      </c>
      <c r="C9" s="10" t="s">
        <v>47</v>
      </c>
      <c r="D9" s="9" t="s">
        <v>48</v>
      </c>
      <c r="E9" s="11" t="s">
        <v>49</v>
      </c>
      <c r="F9" s="12" t="n">
        <v>3341351</v>
      </c>
      <c r="G9" s="9" t="s">
        <v>50</v>
      </c>
      <c r="H9" s="3" t="s">
        <v>51</v>
      </c>
      <c r="I9" s="13" t="n">
        <v>2450</v>
      </c>
    </row>
    <row r="10" customFormat="false" ht="49.25" hidden="false" customHeight="false" outlineLevel="0" collapsed="false">
      <c r="A10" s="6" t="n">
        <v>44110</v>
      </c>
      <c r="B10" s="7" t="str">
        <f aca="false">HYPERLINK("https://my.zakupki.prom.ua/remote/dispatcher/state_purchase_view/19872959", "UA-2020-10-06-009063-a")</f>
        <v>UA-2020-10-06-009063-a</v>
      </c>
      <c r="C10" s="7" t="s">
        <v>52</v>
      </c>
      <c r="D10" s="7" t="s">
        <v>53</v>
      </c>
      <c r="E10" s="7" t="s">
        <v>23</v>
      </c>
      <c r="F10" s="8" t="s">
        <v>24</v>
      </c>
      <c r="G10" s="7" t="s">
        <v>54</v>
      </c>
      <c r="H10" s="8" t="s">
        <v>55</v>
      </c>
      <c r="I10" s="5" t="n">
        <v>2964.45</v>
      </c>
    </row>
    <row r="11" customFormat="false" ht="85.05" hidden="false" customHeight="false" outlineLevel="0" collapsed="false">
      <c r="A11" s="14" t="n">
        <v>44110</v>
      </c>
      <c r="B11" s="15" t="s">
        <v>56</v>
      </c>
      <c r="C11" s="15" t="s">
        <v>57</v>
      </c>
      <c r="D11" s="16" t="s">
        <v>58</v>
      </c>
      <c r="E11" s="15" t="s">
        <v>59</v>
      </c>
      <c r="F11" s="17" t="s">
        <v>60</v>
      </c>
      <c r="G11" s="16" t="s">
        <v>61</v>
      </c>
      <c r="H11" s="18" t="n">
        <v>21877948</v>
      </c>
      <c r="I11" s="19" t="n">
        <v>2700</v>
      </c>
    </row>
    <row r="12" customFormat="false" ht="85.05" hidden="false" customHeight="false" outlineLevel="0" collapsed="false">
      <c r="A12" s="14" t="n">
        <v>44110</v>
      </c>
      <c r="B12" s="15" t="s">
        <v>62</v>
      </c>
      <c r="C12" s="15" t="s">
        <v>63</v>
      </c>
      <c r="D12" s="16" t="s">
        <v>58</v>
      </c>
      <c r="E12" s="15" t="s">
        <v>59</v>
      </c>
      <c r="F12" s="17" t="s">
        <v>60</v>
      </c>
      <c r="G12" s="16" t="s">
        <v>61</v>
      </c>
      <c r="H12" s="18" t="n">
        <v>21877948</v>
      </c>
      <c r="I12" s="19" t="n">
        <v>2700</v>
      </c>
    </row>
    <row r="13" customFormat="false" ht="73.1" hidden="false" customHeight="false" outlineLevel="0" collapsed="false">
      <c r="A13" s="14" t="n">
        <v>44110</v>
      </c>
      <c r="B13" s="15" t="s">
        <v>64</v>
      </c>
      <c r="C13" s="15" t="s">
        <v>65</v>
      </c>
      <c r="D13" s="16" t="s">
        <v>58</v>
      </c>
      <c r="E13" s="15" t="s">
        <v>59</v>
      </c>
      <c r="F13" s="17" t="s">
        <v>60</v>
      </c>
      <c r="G13" s="16" t="s">
        <v>61</v>
      </c>
      <c r="H13" s="18" t="n">
        <v>21877948</v>
      </c>
      <c r="I13" s="19" t="n">
        <v>2700</v>
      </c>
    </row>
    <row r="14" customFormat="false" ht="61.15" hidden="false" customHeight="false" outlineLevel="0" collapsed="false">
      <c r="A14" s="14" t="n">
        <v>44110</v>
      </c>
      <c r="B14" s="16" t="s">
        <v>66</v>
      </c>
      <c r="C14" s="16" t="s">
        <v>67</v>
      </c>
      <c r="D14" s="16" t="s">
        <v>58</v>
      </c>
      <c r="E14" s="15" t="s">
        <v>59</v>
      </c>
      <c r="F14" s="17" t="s">
        <v>60</v>
      </c>
      <c r="G14" s="16" t="s">
        <v>61</v>
      </c>
      <c r="H14" s="18" t="n">
        <v>21877948</v>
      </c>
      <c r="I14" s="19" t="n">
        <v>2700</v>
      </c>
    </row>
    <row r="15" customFormat="false" ht="49.25" hidden="false" customHeight="false" outlineLevel="0" collapsed="false">
      <c r="A15" s="2" t="n">
        <v>44110</v>
      </c>
      <c r="B15" s="7" t="s">
        <v>68</v>
      </c>
      <c r="C15" s="7" t="s">
        <v>69</v>
      </c>
      <c r="D15" s="7" t="s">
        <v>70</v>
      </c>
      <c r="E15" s="7" t="s">
        <v>71</v>
      </c>
      <c r="F15" s="8" t="s">
        <v>72</v>
      </c>
      <c r="G15" s="7" t="s">
        <v>73</v>
      </c>
      <c r="H15" s="8" t="s">
        <v>74</v>
      </c>
      <c r="I15" s="20" t="n">
        <v>2706</v>
      </c>
    </row>
    <row r="16" customFormat="false" ht="49.25" hidden="false" customHeight="false" outlineLevel="0" collapsed="false">
      <c r="A16" s="2" t="n">
        <v>44110.6673611111</v>
      </c>
      <c r="B16" s="7" t="s">
        <v>75</v>
      </c>
      <c r="C16" s="7" t="s">
        <v>76</v>
      </c>
      <c r="D16" s="7" t="s">
        <v>70</v>
      </c>
      <c r="E16" s="7" t="s">
        <v>71</v>
      </c>
      <c r="F16" s="8" t="s">
        <v>72</v>
      </c>
      <c r="G16" s="7" t="s">
        <v>73</v>
      </c>
      <c r="H16" s="8" t="s">
        <v>74</v>
      </c>
      <c r="I16" s="20" t="n">
        <v>6747</v>
      </c>
    </row>
    <row r="17" customFormat="false" ht="62.65" hidden="false" customHeight="false" outlineLevel="0" collapsed="false">
      <c r="A17" s="2" t="n">
        <v>44111</v>
      </c>
      <c r="B17" s="9" t="s">
        <v>77</v>
      </c>
      <c r="C17" s="10" t="s">
        <v>78</v>
      </c>
      <c r="D17" s="9" t="s">
        <v>79</v>
      </c>
      <c r="E17" s="11" t="s">
        <v>49</v>
      </c>
      <c r="F17" s="12" t="n">
        <v>3341351</v>
      </c>
      <c r="G17" s="9" t="s">
        <v>80</v>
      </c>
      <c r="H17" s="3" t="s">
        <v>81</v>
      </c>
      <c r="I17" s="13" t="n">
        <v>20000</v>
      </c>
    </row>
    <row r="18" customFormat="false" ht="49.25" hidden="false" customHeight="false" outlineLevel="0" collapsed="false">
      <c r="A18" s="6" t="n">
        <v>44112</v>
      </c>
      <c r="B18" s="7" t="str">
        <f aca="false">HYPERLINK("https://my.zakupki.prom.ua/remote/dispatcher/state_purchase_view/19947997", "UA-2020-10-08-006491-a")</f>
        <v>UA-2020-10-08-006491-a</v>
      </c>
      <c r="C18" s="7" t="s">
        <v>82</v>
      </c>
      <c r="D18" s="7" t="s">
        <v>83</v>
      </c>
      <c r="E18" s="7" t="s">
        <v>23</v>
      </c>
      <c r="F18" s="8" t="s">
        <v>24</v>
      </c>
      <c r="G18" s="7" t="s">
        <v>84</v>
      </c>
      <c r="H18" s="8" t="s">
        <v>85</v>
      </c>
      <c r="I18" s="5" t="n">
        <v>1560</v>
      </c>
    </row>
    <row r="19" customFormat="false" ht="37.3" hidden="false" customHeight="false" outlineLevel="0" collapsed="false">
      <c r="A19" s="6" t="n">
        <v>44112</v>
      </c>
      <c r="B19" s="7" t="str">
        <f aca="false">HYPERLINK("https://my.zakupki.prom.ua/remote/dispatcher/state_purchase_view/19946734", "UA-2020-10-08-006153-a")</f>
        <v>UA-2020-10-08-006153-a</v>
      </c>
      <c r="C19" s="7" t="s">
        <v>86</v>
      </c>
      <c r="D19" s="7" t="s">
        <v>87</v>
      </c>
      <c r="E19" s="7" t="s">
        <v>23</v>
      </c>
      <c r="F19" s="8" t="s">
        <v>24</v>
      </c>
      <c r="G19" s="7" t="s">
        <v>88</v>
      </c>
      <c r="H19" s="8" t="s">
        <v>89</v>
      </c>
      <c r="I19" s="5" t="n">
        <v>1917</v>
      </c>
    </row>
    <row r="20" customFormat="false" ht="49.25" hidden="false" customHeight="false" outlineLevel="0" collapsed="false">
      <c r="A20" s="6" t="n">
        <v>44112</v>
      </c>
      <c r="B20" s="7" t="str">
        <f aca="false">HYPERLINK("https://my.zakupki.prom.ua/remote/dispatcher/state_purchase_view/19945460", "UA-2020-10-08-005811-a")</f>
        <v>UA-2020-10-08-005811-a</v>
      </c>
      <c r="C20" s="7" t="s">
        <v>90</v>
      </c>
      <c r="D20" s="7" t="s">
        <v>91</v>
      </c>
      <c r="E20" s="7" t="s">
        <v>23</v>
      </c>
      <c r="F20" s="8" t="s">
        <v>24</v>
      </c>
      <c r="G20" s="7" t="s">
        <v>92</v>
      </c>
      <c r="H20" s="8" t="s">
        <v>93</v>
      </c>
      <c r="I20" s="5" t="n">
        <v>614</v>
      </c>
    </row>
    <row r="21" customFormat="false" ht="49.25" hidden="false" customHeight="false" outlineLevel="0" collapsed="false">
      <c r="A21" s="6" t="n">
        <v>44112</v>
      </c>
      <c r="B21" s="7" t="str">
        <f aca="false">HYPERLINK("https://my.zakupki.prom.ua/remote/dispatcher/state_purchase_view/19935566", "UA-2020-10-08-003049-a")</f>
        <v>UA-2020-10-08-003049-a</v>
      </c>
      <c r="C21" s="7" t="s">
        <v>94</v>
      </c>
      <c r="D21" s="7" t="s">
        <v>95</v>
      </c>
      <c r="E21" s="7" t="s">
        <v>23</v>
      </c>
      <c r="F21" s="8" t="s">
        <v>24</v>
      </c>
      <c r="G21" s="7" t="s">
        <v>96</v>
      </c>
      <c r="H21" s="8" t="s">
        <v>97</v>
      </c>
      <c r="I21" s="5" t="n">
        <v>800</v>
      </c>
    </row>
    <row r="22" customFormat="false" ht="37.3" hidden="false" customHeight="false" outlineLevel="0" collapsed="false">
      <c r="A22" s="6" t="n">
        <v>44112</v>
      </c>
      <c r="B22" s="7" t="str">
        <f aca="false">HYPERLINK("https://my.zakupki.prom.ua/remote/dispatcher/state_purchase_view/19933237", "UA-2020-10-08-002453-a")</f>
        <v>UA-2020-10-08-002453-a</v>
      </c>
      <c r="C22" s="7" t="s">
        <v>98</v>
      </c>
      <c r="D22" s="7" t="s">
        <v>99</v>
      </c>
      <c r="E22" s="7" t="s">
        <v>23</v>
      </c>
      <c r="F22" s="8" t="s">
        <v>24</v>
      </c>
      <c r="G22" s="7" t="s">
        <v>100</v>
      </c>
      <c r="H22" s="8" t="s">
        <v>101</v>
      </c>
      <c r="I22" s="5" t="n">
        <v>6900</v>
      </c>
    </row>
    <row r="23" customFormat="false" ht="38.8" hidden="false" customHeight="false" outlineLevel="0" collapsed="false">
      <c r="A23" s="2" t="n">
        <v>44113</v>
      </c>
      <c r="B23" s="21" t="s">
        <v>102</v>
      </c>
      <c r="C23" s="9" t="s">
        <v>103</v>
      </c>
      <c r="D23" s="4"/>
      <c r="E23" s="4" t="s">
        <v>104</v>
      </c>
      <c r="F23" s="3" t="s">
        <v>105</v>
      </c>
      <c r="G23" s="4" t="s">
        <v>106</v>
      </c>
      <c r="H23" s="3" t="s">
        <v>107</v>
      </c>
      <c r="I23" s="5" t="n">
        <v>657.1</v>
      </c>
    </row>
    <row r="24" customFormat="false" ht="61.15" hidden="false" customHeight="false" outlineLevel="0" collapsed="false">
      <c r="A24" s="6" t="n">
        <v>44113</v>
      </c>
      <c r="B24" s="7" t="str">
        <f aca="false">HYPERLINK("https://my.zakupki.prom.ua/remote/dispatcher/state_purchase_view/19968723", "UA-2020-10-09-000727-a")</f>
        <v>UA-2020-10-09-000727-a</v>
      </c>
      <c r="C24" s="7" t="s">
        <v>108</v>
      </c>
      <c r="D24" s="7" t="s">
        <v>109</v>
      </c>
      <c r="E24" s="7" t="s">
        <v>23</v>
      </c>
      <c r="F24" s="8" t="s">
        <v>24</v>
      </c>
      <c r="G24" s="7" t="s">
        <v>110</v>
      </c>
      <c r="H24" s="8" t="s">
        <v>111</v>
      </c>
      <c r="I24" s="5" t="n">
        <v>20912</v>
      </c>
    </row>
    <row r="25" customFormat="false" ht="61.15" hidden="false" customHeight="false" outlineLevel="0" collapsed="false">
      <c r="A25" s="6" t="n">
        <v>44113</v>
      </c>
      <c r="B25" s="7" t="str">
        <f aca="false">HYPERLINK("https://my.zakupki.prom.ua/remote/dispatcher/state_purchase_view/19967735", "UA-2020-10-09-000487-a")</f>
        <v>UA-2020-10-09-000487-a</v>
      </c>
      <c r="C25" s="7" t="s">
        <v>112</v>
      </c>
      <c r="D25" s="7" t="s">
        <v>113</v>
      </c>
      <c r="E25" s="7" t="s">
        <v>23</v>
      </c>
      <c r="F25" s="8" t="s">
        <v>24</v>
      </c>
      <c r="G25" s="7" t="s">
        <v>114</v>
      </c>
      <c r="H25" s="8" t="s">
        <v>115</v>
      </c>
      <c r="I25" s="5" t="n">
        <v>4278</v>
      </c>
    </row>
    <row r="26" customFormat="false" ht="85.05" hidden="false" customHeight="false" outlineLevel="0" collapsed="false">
      <c r="A26" s="6" t="n">
        <v>44113</v>
      </c>
      <c r="B26" s="7" t="str">
        <f aca="false">HYPERLINK("https://my.zakupki.prom.ua/remote/dispatcher/state_purchase_view/19966697", "UA-2020-10-09-000164-a")</f>
        <v>UA-2020-10-09-000164-a</v>
      </c>
      <c r="C26" s="7" t="s">
        <v>116</v>
      </c>
      <c r="D26" s="7" t="s">
        <v>117</v>
      </c>
      <c r="E26" s="7" t="s">
        <v>23</v>
      </c>
      <c r="F26" s="8" t="s">
        <v>24</v>
      </c>
      <c r="G26" s="7" t="s">
        <v>118</v>
      </c>
      <c r="H26" s="8" t="s">
        <v>119</v>
      </c>
      <c r="I26" s="5" t="n">
        <v>4366</v>
      </c>
    </row>
    <row r="27" customFormat="false" ht="49.25" hidden="false" customHeight="false" outlineLevel="0" collapsed="false">
      <c r="A27" s="2" t="n">
        <v>44113</v>
      </c>
      <c r="B27" s="7" t="s">
        <v>120</v>
      </c>
      <c r="C27" s="7" t="s">
        <v>121</v>
      </c>
      <c r="D27" s="11" t="s">
        <v>122</v>
      </c>
      <c r="E27" s="7" t="s">
        <v>71</v>
      </c>
      <c r="F27" s="8" t="s">
        <v>72</v>
      </c>
      <c r="G27" s="7" t="s">
        <v>123</v>
      </c>
      <c r="H27" s="8" t="n">
        <v>2459120679</v>
      </c>
      <c r="I27" s="20" t="n">
        <v>14064</v>
      </c>
    </row>
    <row r="28" customFormat="false" ht="15.8" hidden="false" customHeight="false" outlineLevel="0" collapsed="false">
      <c r="A28" s="2" t="n">
        <v>44116</v>
      </c>
      <c r="B28" s="21" t="s">
        <v>102</v>
      </c>
      <c r="C28" s="9" t="s">
        <v>124</v>
      </c>
      <c r="D28" s="4"/>
      <c r="E28" s="4" t="s">
        <v>104</v>
      </c>
      <c r="F28" s="3" t="s">
        <v>105</v>
      </c>
      <c r="G28" s="4" t="s">
        <v>125</v>
      </c>
      <c r="H28" s="3" t="n">
        <v>2744304058</v>
      </c>
      <c r="I28" s="5" t="n">
        <v>1030</v>
      </c>
    </row>
    <row r="29" customFormat="false" ht="25.35" hidden="false" customHeight="false" outlineLevel="0" collapsed="false">
      <c r="A29" s="2" t="n">
        <v>44116</v>
      </c>
      <c r="B29" s="7" t="s">
        <v>126</v>
      </c>
      <c r="C29" s="7" t="s">
        <v>127</v>
      </c>
      <c r="D29" s="7" t="s">
        <v>128</v>
      </c>
      <c r="E29" s="4" t="s">
        <v>40</v>
      </c>
      <c r="F29" s="3" t="s">
        <v>41</v>
      </c>
      <c r="G29" s="7" t="s">
        <v>129</v>
      </c>
      <c r="H29" s="8" t="n">
        <v>41331842</v>
      </c>
      <c r="I29" s="5" t="n">
        <v>3000</v>
      </c>
    </row>
    <row r="30" customFormat="false" ht="25.35" hidden="false" customHeight="false" outlineLevel="0" collapsed="false">
      <c r="A30" s="2" t="n">
        <v>44116</v>
      </c>
      <c r="B30" s="7" t="s">
        <v>130</v>
      </c>
      <c r="C30" s="7" t="s">
        <v>131</v>
      </c>
      <c r="D30" s="7" t="s">
        <v>132</v>
      </c>
      <c r="E30" s="4" t="s">
        <v>40</v>
      </c>
      <c r="F30" s="3" t="s">
        <v>41</v>
      </c>
      <c r="G30" s="7" t="s">
        <v>133</v>
      </c>
      <c r="H30" s="8" t="n">
        <v>31222520</v>
      </c>
      <c r="I30" s="5" t="n">
        <v>1446.9</v>
      </c>
    </row>
    <row r="31" customFormat="false" ht="49.25" hidden="false" customHeight="false" outlineLevel="0" collapsed="false">
      <c r="A31" s="2" t="n">
        <v>44116</v>
      </c>
      <c r="B31" s="7" t="s">
        <v>134</v>
      </c>
      <c r="C31" s="7" t="s">
        <v>135</v>
      </c>
      <c r="D31" s="7" t="s">
        <v>136</v>
      </c>
      <c r="E31" s="4" t="s">
        <v>40</v>
      </c>
      <c r="F31" s="3" t="s">
        <v>41</v>
      </c>
      <c r="G31" s="7" t="s">
        <v>129</v>
      </c>
      <c r="H31" s="8" t="n">
        <v>41331842</v>
      </c>
      <c r="I31" s="5" t="n">
        <v>2999.86</v>
      </c>
    </row>
    <row r="32" customFormat="false" ht="49.25" hidden="false" customHeight="false" outlineLevel="0" collapsed="false">
      <c r="A32" s="2" t="n">
        <v>44116</v>
      </c>
      <c r="B32" s="7" t="s">
        <v>137</v>
      </c>
      <c r="C32" s="7" t="s">
        <v>138</v>
      </c>
      <c r="D32" s="7" t="s">
        <v>136</v>
      </c>
      <c r="E32" s="4" t="s">
        <v>40</v>
      </c>
      <c r="F32" s="3" t="s">
        <v>41</v>
      </c>
      <c r="G32" s="7" t="s">
        <v>133</v>
      </c>
      <c r="H32" s="8" t="n">
        <v>31222520</v>
      </c>
      <c r="I32" s="5" t="n">
        <v>2593.5</v>
      </c>
    </row>
    <row r="33" customFormat="false" ht="73.1" hidden="false" customHeight="false" outlineLevel="0" collapsed="false">
      <c r="A33" s="6" t="n">
        <v>44116</v>
      </c>
      <c r="B33" s="7" t="str">
        <f aca="false">HYPERLINK("https://my.zakupki.prom.ua/remote/dispatcher/state_purchase_view/20018240", "UA-2020-10-12-002319-b")</f>
        <v>UA-2020-10-12-002319-b</v>
      </c>
      <c r="C33" s="7" t="s">
        <v>139</v>
      </c>
      <c r="D33" s="7" t="s">
        <v>117</v>
      </c>
      <c r="E33" s="7" t="s">
        <v>23</v>
      </c>
      <c r="F33" s="8" t="s">
        <v>24</v>
      </c>
      <c r="G33" s="7" t="s">
        <v>118</v>
      </c>
      <c r="H33" s="8" t="s">
        <v>119</v>
      </c>
      <c r="I33" s="5" t="n">
        <v>8948</v>
      </c>
    </row>
    <row r="34" customFormat="false" ht="120.85" hidden="false" customHeight="false" outlineLevel="0" collapsed="false">
      <c r="A34" s="6" t="n">
        <v>44116</v>
      </c>
      <c r="B34" s="7" t="str">
        <f aca="false">HYPERLINK("https://my.zakupki.prom.ua/remote/dispatcher/state_purchase_view/20015507", "UA-2020-10-12-001583-b")</f>
        <v>UA-2020-10-12-001583-b</v>
      </c>
      <c r="C34" s="7" t="s">
        <v>140</v>
      </c>
      <c r="D34" s="7" t="s">
        <v>141</v>
      </c>
      <c r="E34" s="7" t="s">
        <v>23</v>
      </c>
      <c r="F34" s="8" t="s">
        <v>24</v>
      </c>
      <c r="G34" s="7" t="s">
        <v>142</v>
      </c>
      <c r="H34" s="8" t="s">
        <v>143</v>
      </c>
      <c r="I34" s="5" t="n">
        <v>5994</v>
      </c>
    </row>
    <row r="35" customFormat="false" ht="108.95" hidden="false" customHeight="false" outlineLevel="0" collapsed="false">
      <c r="A35" s="6" t="n">
        <v>44116</v>
      </c>
      <c r="B35" s="7" t="str">
        <f aca="false">HYPERLINK("https://my.zakupki.prom.ua/remote/dispatcher/state_purchase_view/20014672", "UA-2020-10-12-001347-b")</f>
        <v>UA-2020-10-12-001347-b</v>
      </c>
      <c r="C35" s="7" t="s">
        <v>144</v>
      </c>
      <c r="D35" s="7" t="s">
        <v>141</v>
      </c>
      <c r="E35" s="7" t="s">
        <v>23</v>
      </c>
      <c r="F35" s="8" t="s">
        <v>24</v>
      </c>
      <c r="G35" s="7" t="s">
        <v>142</v>
      </c>
      <c r="H35" s="8" t="s">
        <v>143</v>
      </c>
      <c r="I35" s="5" t="n">
        <v>5994</v>
      </c>
    </row>
    <row r="36" customFormat="false" ht="120.85" hidden="false" customHeight="false" outlineLevel="0" collapsed="false">
      <c r="A36" s="6" t="n">
        <v>44116</v>
      </c>
      <c r="B36" s="7" t="str">
        <f aca="false">HYPERLINK("https://my.zakupki.prom.ua/remote/dispatcher/state_purchase_view/20014498", "UA-2020-10-12-001317-b")</f>
        <v>UA-2020-10-12-001317-b</v>
      </c>
      <c r="C36" s="7" t="s">
        <v>145</v>
      </c>
      <c r="D36" s="7" t="s">
        <v>146</v>
      </c>
      <c r="E36" s="7" t="s">
        <v>23</v>
      </c>
      <c r="F36" s="8" t="s">
        <v>24</v>
      </c>
      <c r="G36" s="7" t="s">
        <v>142</v>
      </c>
      <c r="H36" s="8" t="s">
        <v>143</v>
      </c>
      <c r="I36" s="5" t="n">
        <v>5994</v>
      </c>
    </row>
    <row r="37" customFormat="false" ht="108.95" hidden="false" customHeight="false" outlineLevel="0" collapsed="false">
      <c r="A37" s="6" t="n">
        <v>44116</v>
      </c>
      <c r="B37" s="7" t="str">
        <f aca="false">HYPERLINK("https://my.zakupki.prom.ua/remote/dispatcher/state_purchase_view/20013715", "UA-2020-10-12-001130-b")</f>
        <v>UA-2020-10-12-001130-b</v>
      </c>
      <c r="C37" s="7" t="s">
        <v>147</v>
      </c>
      <c r="D37" s="7" t="s">
        <v>141</v>
      </c>
      <c r="E37" s="7" t="s">
        <v>23</v>
      </c>
      <c r="F37" s="8" t="s">
        <v>24</v>
      </c>
      <c r="G37" s="7" t="s">
        <v>142</v>
      </c>
      <c r="H37" s="8" t="s">
        <v>143</v>
      </c>
      <c r="I37" s="5" t="n">
        <v>5994</v>
      </c>
    </row>
    <row r="38" customFormat="false" ht="108.95" hidden="false" customHeight="false" outlineLevel="0" collapsed="false">
      <c r="A38" s="6" t="n">
        <v>44116</v>
      </c>
      <c r="B38" s="7" t="str">
        <f aca="false">HYPERLINK("https://my.zakupki.prom.ua/remote/dispatcher/state_purchase_view/20013522", "UA-2020-10-12-001056-b")</f>
        <v>UA-2020-10-12-001056-b</v>
      </c>
      <c r="C38" s="7" t="s">
        <v>148</v>
      </c>
      <c r="D38" s="7" t="s">
        <v>141</v>
      </c>
      <c r="E38" s="7" t="s">
        <v>23</v>
      </c>
      <c r="F38" s="8" t="s">
        <v>24</v>
      </c>
      <c r="G38" s="7" t="s">
        <v>142</v>
      </c>
      <c r="H38" s="8" t="s">
        <v>143</v>
      </c>
      <c r="I38" s="5" t="n">
        <v>5994</v>
      </c>
    </row>
    <row r="39" customFormat="false" ht="108.95" hidden="false" customHeight="false" outlineLevel="0" collapsed="false">
      <c r="A39" s="6" t="n">
        <v>44116</v>
      </c>
      <c r="B39" s="7" t="str">
        <f aca="false">HYPERLINK("https://my.zakupki.prom.ua/remote/dispatcher/state_purchase_view/20013335", "UA-2020-10-12-001004-b")</f>
        <v>UA-2020-10-12-001004-b</v>
      </c>
      <c r="C39" s="7" t="s">
        <v>149</v>
      </c>
      <c r="D39" s="7" t="s">
        <v>146</v>
      </c>
      <c r="E39" s="7" t="s">
        <v>23</v>
      </c>
      <c r="F39" s="8" t="s">
        <v>24</v>
      </c>
      <c r="G39" s="7" t="s">
        <v>142</v>
      </c>
      <c r="H39" s="8" t="s">
        <v>143</v>
      </c>
      <c r="I39" s="5" t="n">
        <v>5994</v>
      </c>
    </row>
    <row r="40" customFormat="false" ht="108.95" hidden="false" customHeight="false" outlineLevel="0" collapsed="false">
      <c r="A40" s="6" t="n">
        <v>44116</v>
      </c>
      <c r="B40" s="7" t="str">
        <f aca="false">HYPERLINK("https://my.zakupki.prom.ua/remote/dispatcher/state_purchase_view/20012745", "UA-2020-10-12-000824-b")</f>
        <v>UA-2020-10-12-000824-b</v>
      </c>
      <c r="C40" s="7" t="s">
        <v>150</v>
      </c>
      <c r="D40" s="7" t="s">
        <v>146</v>
      </c>
      <c r="E40" s="7" t="s">
        <v>23</v>
      </c>
      <c r="F40" s="8" t="s">
        <v>24</v>
      </c>
      <c r="G40" s="7" t="s">
        <v>142</v>
      </c>
      <c r="H40" s="8" t="s">
        <v>143</v>
      </c>
      <c r="I40" s="5" t="n">
        <v>5994</v>
      </c>
    </row>
    <row r="41" customFormat="false" ht="37.3" hidden="false" customHeight="false" outlineLevel="0" collapsed="false">
      <c r="A41" s="6" t="n">
        <v>44116</v>
      </c>
      <c r="B41" s="7" t="str">
        <f aca="false">HYPERLINK("https://my.zakupki.prom.ua/remote/dispatcher/state_purchase_view/20012359", "UA-2020-10-12-000720-b")</f>
        <v>UA-2020-10-12-000720-b</v>
      </c>
      <c r="C41" s="7" t="s">
        <v>151</v>
      </c>
      <c r="D41" s="7" t="s">
        <v>152</v>
      </c>
      <c r="E41" s="7" t="s">
        <v>23</v>
      </c>
      <c r="F41" s="8" t="s">
        <v>24</v>
      </c>
      <c r="G41" s="7" t="s">
        <v>153</v>
      </c>
      <c r="H41" s="8" t="s">
        <v>154</v>
      </c>
      <c r="I41" s="5" t="n">
        <v>2950</v>
      </c>
    </row>
    <row r="42" customFormat="false" ht="108.95" hidden="false" customHeight="false" outlineLevel="0" collapsed="false">
      <c r="A42" s="6" t="n">
        <v>44116</v>
      </c>
      <c r="B42" s="7" t="str">
        <f aca="false">HYPERLINK("https://my.zakupki.prom.ua/remote/dispatcher/state_purchase_view/20012358", "UA-2020-10-12-000717-b")</f>
        <v>UA-2020-10-12-000717-b</v>
      </c>
      <c r="C42" s="7" t="s">
        <v>155</v>
      </c>
      <c r="D42" s="7" t="s">
        <v>141</v>
      </c>
      <c r="E42" s="7" t="s">
        <v>23</v>
      </c>
      <c r="F42" s="8" t="s">
        <v>24</v>
      </c>
      <c r="G42" s="7" t="s">
        <v>142</v>
      </c>
      <c r="H42" s="8" t="s">
        <v>143</v>
      </c>
      <c r="I42" s="5" t="n">
        <v>5994</v>
      </c>
    </row>
    <row r="43" customFormat="false" ht="108.95" hidden="false" customHeight="false" outlineLevel="0" collapsed="false">
      <c r="A43" s="6" t="n">
        <v>44116</v>
      </c>
      <c r="B43" s="7" t="str">
        <f aca="false">HYPERLINK("https://my.zakupki.prom.ua/remote/dispatcher/state_purchase_view/20011812", "UA-2020-10-12-000536-b")</f>
        <v>UA-2020-10-12-000536-b</v>
      </c>
      <c r="C43" s="7" t="s">
        <v>156</v>
      </c>
      <c r="D43" s="7" t="s">
        <v>146</v>
      </c>
      <c r="E43" s="7" t="s">
        <v>23</v>
      </c>
      <c r="F43" s="8" t="s">
        <v>24</v>
      </c>
      <c r="G43" s="7" t="s">
        <v>142</v>
      </c>
      <c r="H43" s="8" t="s">
        <v>143</v>
      </c>
      <c r="I43" s="5" t="n">
        <v>5994</v>
      </c>
    </row>
    <row r="44" customFormat="false" ht="49.25" hidden="false" customHeight="false" outlineLevel="0" collapsed="false">
      <c r="A44" s="2" t="n">
        <v>44116</v>
      </c>
      <c r="B44" s="7" t="s">
        <v>157</v>
      </c>
      <c r="C44" s="7" t="s">
        <v>158</v>
      </c>
      <c r="D44" s="11" t="s">
        <v>159</v>
      </c>
      <c r="E44" s="7" t="s">
        <v>71</v>
      </c>
      <c r="F44" s="8" t="s">
        <v>72</v>
      </c>
      <c r="G44" s="7" t="s">
        <v>160</v>
      </c>
      <c r="H44" s="8" t="n">
        <v>2755104401</v>
      </c>
      <c r="I44" s="20" t="n">
        <v>4700</v>
      </c>
    </row>
    <row r="45" customFormat="false" ht="98.5" hidden="false" customHeight="false" outlineLevel="0" collapsed="false">
      <c r="A45" s="2" t="n">
        <v>44116</v>
      </c>
      <c r="B45" s="3" t="s">
        <v>161</v>
      </c>
      <c r="C45" s="4" t="s">
        <v>10</v>
      </c>
      <c r="D45" s="4" t="s">
        <v>162</v>
      </c>
      <c r="E45" s="4" t="s">
        <v>12</v>
      </c>
      <c r="F45" s="3" t="s">
        <v>163</v>
      </c>
      <c r="G45" s="4" t="s">
        <v>164</v>
      </c>
      <c r="H45" s="3" t="s">
        <v>165</v>
      </c>
      <c r="I45" s="5" t="n">
        <v>8781</v>
      </c>
    </row>
    <row r="46" customFormat="false" ht="38.8" hidden="false" customHeight="false" outlineLevel="0" collapsed="false">
      <c r="A46" s="2" t="n">
        <v>44117</v>
      </c>
      <c r="B46" s="3" t="s">
        <v>166</v>
      </c>
      <c r="C46" s="4" t="s">
        <v>10</v>
      </c>
      <c r="D46" s="4" t="s">
        <v>167</v>
      </c>
      <c r="E46" s="4" t="s">
        <v>12</v>
      </c>
      <c r="F46" s="3" t="s">
        <v>168</v>
      </c>
      <c r="G46" s="4" t="s">
        <v>169</v>
      </c>
      <c r="H46" s="3" t="s">
        <v>170</v>
      </c>
      <c r="I46" s="5" t="n">
        <v>2400</v>
      </c>
    </row>
    <row r="47" customFormat="false" ht="37.3" hidden="false" customHeight="false" outlineLevel="0" collapsed="false">
      <c r="A47" s="2" t="n">
        <v>44120</v>
      </c>
      <c r="B47" s="9" t="s">
        <v>171</v>
      </c>
      <c r="C47" s="4" t="s">
        <v>172</v>
      </c>
      <c r="D47" s="4" t="s">
        <v>173</v>
      </c>
      <c r="E47" s="4" t="s">
        <v>174</v>
      </c>
      <c r="F47" s="3" t="s">
        <v>175</v>
      </c>
      <c r="G47" s="4" t="s">
        <v>176</v>
      </c>
      <c r="H47" s="3" t="s">
        <v>177</v>
      </c>
      <c r="I47" s="13" t="s">
        <v>178</v>
      </c>
    </row>
    <row r="48" customFormat="false" ht="49.25" hidden="false" customHeight="false" outlineLevel="0" collapsed="false">
      <c r="A48" s="6" t="n">
        <v>44120</v>
      </c>
      <c r="B48" s="7" t="str">
        <f aca="false">HYPERLINK("https://my.zakupki.prom.ua/remote/dispatcher/state_purchase_view/20180606", "UA-2020-10-16-009899-c")</f>
        <v>UA-2020-10-16-009899-c</v>
      </c>
      <c r="C48" s="7" t="s">
        <v>179</v>
      </c>
      <c r="D48" s="7" t="s">
        <v>117</v>
      </c>
      <c r="E48" s="7" t="s">
        <v>23</v>
      </c>
      <c r="F48" s="8" t="s">
        <v>24</v>
      </c>
      <c r="G48" s="7" t="s">
        <v>118</v>
      </c>
      <c r="H48" s="8" t="s">
        <v>119</v>
      </c>
      <c r="I48" s="5" t="n">
        <v>1829</v>
      </c>
    </row>
    <row r="49" customFormat="false" ht="61.15" hidden="false" customHeight="false" outlineLevel="0" collapsed="false">
      <c r="A49" s="6" t="n">
        <v>44120</v>
      </c>
      <c r="B49" s="7" t="str">
        <f aca="false">HYPERLINK("https://my.zakupki.prom.ua/remote/dispatcher/state_purchase_view/20179917", "UA-2020-10-16-009693-c")</f>
        <v>UA-2020-10-16-009693-c</v>
      </c>
      <c r="C49" s="7" t="s">
        <v>180</v>
      </c>
      <c r="D49" s="7" t="s">
        <v>117</v>
      </c>
      <c r="E49" s="7" t="s">
        <v>23</v>
      </c>
      <c r="F49" s="8" t="s">
        <v>24</v>
      </c>
      <c r="G49" s="7" t="s">
        <v>118</v>
      </c>
      <c r="H49" s="8" t="s">
        <v>119</v>
      </c>
      <c r="I49" s="5" t="n">
        <v>1958</v>
      </c>
    </row>
    <row r="50" customFormat="false" ht="37.3" hidden="false" customHeight="false" outlineLevel="0" collapsed="false">
      <c r="A50" s="6" t="n">
        <v>44120</v>
      </c>
      <c r="B50" s="7" t="str">
        <f aca="false">HYPERLINK("https://my.zakupki.prom.ua/remote/dispatcher/state_purchase_view/20167226", "UA-2020-10-16-006195-c")</f>
        <v>UA-2020-10-16-006195-c</v>
      </c>
      <c r="C50" s="7" t="s">
        <v>181</v>
      </c>
      <c r="D50" s="7" t="s">
        <v>182</v>
      </c>
      <c r="E50" s="7" t="s">
        <v>23</v>
      </c>
      <c r="F50" s="8" t="s">
        <v>24</v>
      </c>
      <c r="G50" s="7" t="s">
        <v>183</v>
      </c>
      <c r="H50" s="8" t="s">
        <v>184</v>
      </c>
      <c r="I50" s="5" t="n">
        <v>6400</v>
      </c>
    </row>
    <row r="51" customFormat="false" ht="37.3" hidden="false" customHeight="false" outlineLevel="0" collapsed="false">
      <c r="A51" s="6" t="n">
        <v>44120</v>
      </c>
      <c r="B51" s="7" t="str">
        <f aca="false">HYPERLINK("https://my.zakupki.prom.ua/remote/dispatcher/state_purchase_view/20155704", "UA-2020-10-16-003029-c")</f>
        <v>UA-2020-10-16-003029-c</v>
      </c>
      <c r="C51" s="7" t="s">
        <v>185</v>
      </c>
      <c r="D51" s="7" t="s">
        <v>87</v>
      </c>
      <c r="E51" s="7" t="s">
        <v>23</v>
      </c>
      <c r="F51" s="8" t="s">
        <v>24</v>
      </c>
      <c r="G51" s="7" t="s">
        <v>54</v>
      </c>
      <c r="H51" s="8" t="s">
        <v>55</v>
      </c>
      <c r="I51" s="5" t="n">
        <v>2995.9</v>
      </c>
    </row>
    <row r="52" customFormat="false" ht="61.15" hidden="false" customHeight="false" outlineLevel="0" collapsed="false">
      <c r="A52" s="2" t="n">
        <v>44123</v>
      </c>
      <c r="B52" s="7" t="s">
        <v>186</v>
      </c>
      <c r="C52" s="7" t="s">
        <v>187</v>
      </c>
      <c r="D52" s="7" t="s">
        <v>188</v>
      </c>
      <c r="E52" s="4" t="s">
        <v>40</v>
      </c>
      <c r="F52" s="3" t="s">
        <v>41</v>
      </c>
      <c r="G52" s="7" t="s">
        <v>189</v>
      </c>
      <c r="H52" s="8" t="n">
        <v>3218913970</v>
      </c>
      <c r="I52" s="5" t="n">
        <v>2970</v>
      </c>
    </row>
    <row r="53" customFormat="false" ht="74.6" hidden="false" customHeight="false" outlineLevel="0" collapsed="false">
      <c r="A53" s="2" t="n">
        <v>44123</v>
      </c>
      <c r="B53" s="9" t="s">
        <v>190</v>
      </c>
      <c r="C53" s="10" t="s">
        <v>191</v>
      </c>
      <c r="D53" s="9" t="s">
        <v>192</v>
      </c>
      <c r="E53" s="11" t="s">
        <v>49</v>
      </c>
      <c r="F53" s="12" t="n">
        <v>3341351</v>
      </c>
      <c r="G53" s="9" t="s">
        <v>193</v>
      </c>
      <c r="H53" s="3" t="s">
        <v>194</v>
      </c>
      <c r="I53" s="13" t="n">
        <v>3000</v>
      </c>
    </row>
    <row r="54" customFormat="false" ht="61.15" hidden="false" customHeight="false" outlineLevel="0" collapsed="false">
      <c r="A54" s="6" t="n">
        <v>44123</v>
      </c>
      <c r="B54" s="7" t="str">
        <f aca="false">HYPERLINK("https://my.zakupki.prom.ua/remote/dispatcher/state_purchase_view/20228408", "UA-2020-10-19-009651-c")</f>
        <v>UA-2020-10-19-009651-c</v>
      </c>
      <c r="C54" s="7" t="s">
        <v>195</v>
      </c>
      <c r="D54" s="7" t="s">
        <v>113</v>
      </c>
      <c r="E54" s="7" t="s">
        <v>23</v>
      </c>
      <c r="F54" s="8" t="s">
        <v>24</v>
      </c>
      <c r="G54" s="7" t="s">
        <v>114</v>
      </c>
      <c r="H54" s="8" t="s">
        <v>115</v>
      </c>
      <c r="I54" s="5" t="n">
        <v>1237</v>
      </c>
    </row>
    <row r="55" customFormat="false" ht="37.3" hidden="false" customHeight="false" outlineLevel="0" collapsed="false">
      <c r="A55" s="6" t="n">
        <v>44123</v>
      </c>
      <c r="B55" s="7" t="str">
        <f aca="false">HYPERLINK("https://my.zakupki.prom.ua/remote/dispatcher/state_purchase_view/20203135", "UA-2020-10-19-002420-c")</f>
        <v>UA-2020-10-19-002420-c</v>
      </c>
      <c r="C55" s="7" t="s">
        <v>196</v>
      </c>
      <c r="D55" s="7" t="s">
        <v>197</v>
      </c>
      <c r="E55" s="7" t="s">
        <v>23</v>
      </c>
      <c r="F55" s="8" t="s">
        <v>24</v>
      </c>
      <c r="G55" s="7" t="s">
        <v>198</v>
      </c>
      <c r="H55" s="8" t="s">
        <v>199</v>
      </c>
      <c r="I55" s="5" t="n">
        <v>5849</v>
      </c>
    </row>
    <row r="56" customFormat="false" ht="37.3" hidden="false" customHeight="false" outlineLevel="0" collapsed="false">
      <c r="A56" s="6" t="n">
        <v>44123</v>
      </c>
      <c r="B56" s="7" t="str">
        <f aca="false">HYPERLINK("https://my.zakupki.prom.ua/remote/dispatcher/state_purchase_view/20202065", "UA-2020-10-19-002116-c")</f>
        <v>UA-2020-10-19-002116-c</v>
      </c>
      <c r="C56" s="7" t="s">
        <v>200</v>
      </c>
      <c r="D56" s="7" t="s">
        <v>201</v>
      </c>
      <c r="E56" s="7" t="s">
        <v>23</v>
      </c>
      <c r="F56" s="8" t="s">
        <v>24</v>
      </c>
      <c r="G56" s="7" t="s">
        <v>198</v>
      </c>
      <c r="H56" s="8" t="s">
        <v>199</v>
      </c>
      <c r="I56" s="5" t="n">
        <v>2172</v>
      </c>
    </row>
    <row r="57" customFormat="false" ht="49.25" hidden="false" customHeight="false" outlineLevel="0" collapsed="false">
      <c r="A57" s="6" t="n">
        <v>44123</v>
      </c>
      <c r="B57" s="7" t="str">
        <f aca="false">HYPERLINK("https://my.zakupki.prom.ua/remote/dispatcher/state_purchase_view/20194718", "UA-2020-10-19-000145-c")</f>
        <v>UA-2020-10-19-000145-c</v>
      </c>
      <c r="C57" s="7" t="s">
        <v>202</v>
      </c>
      <c r="D57" s="7" t="s">
        <v>117</v>
      </c>
      <c r="E57" s="7" t="s">
        <v>23</v>
      </c>
      <c r="F57" s="8" t="s">
        <v>24</v>
      </c>
      <c r="G57" s="7" t="s">
        <v>118</v>
      </c>
      <c r="H57" s="8" t="s">
        <v>119</v>
      </c>
      <c r="I57" s="5" t="n">
        <v>438</v>
      </c>
    </row>
    <row r="58" customFormat="false" ht="49.25" hidden="false" customHeight="false" outlineLevel="0" collapsed="false">
      <c r="A58" s="2" t="n">
        <v>44123</v>
      </c>
      <c r="B58" s="7" t="s">
        <v>203</v>
      </c>
      <c r="C58" s="7" t="s">
        <v>204</v>
      </c>
      <c r="D58" s="7" t="s">
        <v>205</v>
      </c>
      <c r="E58" s="7" t="s">
        <v>71</v>
      </c>
      <c r="F58" s="8" t="s">
        <v>72</v>
      </c>
      <c r="G58" s="7" t="s">
        <v>206</v>
      </c>
      <c r="H58" s="8" t="n">
        <v>2900105939</v>
      </c>
      <c r="I58" s="20" t="n">
        <v>2317</v>
      </c>
    </row>
    <row r="59" customFormat="false" ht="49.25" hidden="false" customHeight="false" outlineLevel="0" collapsed="false">
      <c r="A59" s="2" t="n">
        <v>44123</v>
      </c>
      <c r="B59" s="7" t="s">
        <v>207</v>
      </c>
      <c r="C59" s="7" t="s">
        <v>208</v>
      </c>
      <c r="D59" s="7" t="s">
        <v>209</v>
      </c>
      <c r="E59" s="7" t="s">
        <v>71</v>
      </c>
      <c r="F59" s="8" t="s">
        <v>72</v>
      </c>
      <c r="G59" s="7" t="s">
        <v>206</v>
      </c>
      <c r="H59" s="8" t="n">
        <v>2900105939</v>
      </c>
      <c r="I59" s="20" t="n">
        <v>1263.55</v>
      </c>
    </row>
    <row r="60" customFormat="false" ht="37.3" hidden="false" customHeight="false" outlineLevel="0" collapsed="false">
      <c r="A60" s="2" t="n">
        <v>44124</v>
      </c>
      <c r="B60" s="7" t="s">
        <v>210</v>
      </c>
      <c r="C60" s="7" t="s">
        <v>211</v>
      </c>
      <c r="D60" s="7" t="s">
        <v>39</v>
      </c>
      <c r="E60" s="4" t="s">
        <v>40</v>
      </c>
      <c r="F60" s="3" t="s">
        <v>41</v>
      </c>
      <c r="G60" s="7" t="s">
        <v>212</v>
      </c>
      <c r="H60" s="8" t="n">
        <v>38033179</v>
      </c>
      <c r="I60" s="5" t="n">
        <v>2000</v>
      </c>
    </row>
    <row r="61" customFormat="false" ht="37.3" hidden="false" customHeight="false" outlineLevel="0" collapsed="false">
      <c r="A61" s="2" t="n">
        <v>44124</v>
      </c>
      <c r="B61" s="7" t="s">
        <v>213</v>
      </c>
      <c r="C61" s="7" t="s">
        <v>214</v>
      </c>
      <c r="D61" s="7" t="s">
        <v>215</v>
      </c>
      <c r="E61" s="4" t="s">
        <v>40</v>
      </c>
      <c r="F61" s="3" t="s">
        <v>41</v>
      </c>
      <c r="G61" s="7" t="s">
        <v>216</v>
      </c>
      <c r="H61" s="8" t="n">
        <v>2657405794</v>
      </c>
      <c r="I61" s="5" t="n">
        <v>3000</v>
      </c>
    </row>
    <row r="62" customFormat="false" ht="25.35" hidden="false" customHeight="false" outlineLevel="0" collapsed="false">
      <c r="A62" s="2" t="n">
        <v>44124</v>
      </c>
      <c r="B62" s="7" t="s">
        <v>217</v>
      </c>
      <c r="C62" s="7" t="s">
        <v>218</v>
      </c>
      <c r="D62" s="7" t="s">
        <v>219</v>
      </c>
      <c r="E62" s="4" t="s">
        <v>40</v>
      </c>
      <c r="F62" s="3" t="s">
        <v>41</v>
      </c>
      <c r="G62" s="7" t="s">
        <v>220</v>
      </c>
      <c r="H62" s="8" t="n">
        <v>2346814487</v>
      </c>
      <c r="I62" s="5" t="n">
        <v>4590</v>
      </c>
    </row>
    <row r="63" customFormat="false" ht="61.15" hidden="false" customHeight="false" outlineLevel="0" collapsed="false">
      <c r="A63" s="2" t="n">
        <v>44124</v>
      </c>
      <c r="B63" s="7" t="s">
        <v>221</v>
      </c>
      <c r="C63" s="7" t="s">
        <v>222</v>
      </c>
      <c r="D63" s="7" t="s">
        <v>188</v>
      </c>
      <c r="E63" s="4" t="s">
        <v>40</v>
      </c>
      <c r="F63" s="3" t="s">
        <v>41</v>
      </c>
      <c r="G63" s="7" t="s">
        <v>189</v>
      </c>
      <c r="H63" s="8" t="n">
        <v>3218913970</v>
      </c>
      <c r="I63" s="5" t="n">
        <v>1150</v>
      </c>
    </row>
    <row r="64" customFormat="false" ht="62.65" hidden="false" customHeight="false" outlineLevel="0" collapsed="false">
      <c r="A64" s="2" t="n">
        <v>44124</v>
      </c>
      <c r="B64" s="9" t="s">
        <v>223</v>
      </c>
      <c r="C64" s="10" t="s">
        <v>224</v>
      </c>
      <c r="D64" s="9" t="s">
        <v>225</v>
      </c>
      <c r="E64" s="11" t="s">
        <v>49</v>
      </c>
      <c r="F64" s="12" t="n">
        <v>3341351</v>
      </c>
      <c r="G64" s="9" t="s">
        <v>226</v>
      </c>
      <c r="H64" s="3" t="s">
        <v>227</v>
      </c>
      <c r="I64" s="13" t="n">
        <v>49000</v>
      </c>
    </row>
    <row r="65" customFormat="false" ht="37.3" hidden="false" customHeight="false" outlineLevel="0" collapsed="false">
      <c r="A65" s="6" t="n">
        <v>44124</v>
      </c>
      <c r="B65" s="7" t="str">
        <f aca="false">HYPERLINK("https://my.zakupki.prom.ua/remote/dispatcher/state_purchase_view/20251053", "UA-2020-10-20-003508-c")</f>
        <v>UA-2020-10-20-003508-c</v>
      </c>
      <c r="C65" s="7" t="s">
        <v>228</v>
      </c>
      <c r="D65" s="7" t="s">
        <v>201</v>
      </c>
      <c r="E65" s="7" t="s">
        <v>23</v>
      </c>
      <c r="F65" s="8" t="s">
        <v>24</v>
      </c>
      <c r="G65" s="7" t="s">
        <v>198</v>
      </c>
      <c r="H65" s="8" t="s">
        <v>199</v>
      </c>
      <c r="I65" s="5" t="n">
        <v>12135</v>
      </c>
    </row>
    <row r="66" customFormat="false" ht="37.3" hidden="false" customHeight="false" outlineLevel="0" collapsed="false">
      <c r="A66" s="6" t="n">
        <v>44124</v>
      </c>
      <c r="B66" s="7" t="str">
        <f aca="false">HYPERLINK("https://my.zakupki.prom.ua/remote/dispatcher/state_purchase_view/20244439", "UA-2020-10-20-001199-c")</f>
        <v>UA-2020-10-20-001199-c</v>
      </c>
      <c r="C66" s="7" t="s">
        <v>229</v>
      </c>
      <c r="D66" s="7" t="s">
        <v>230</v>
      </c>
      <c r="E66" s="7" t="s">
        <v>23</v>
      </c>
      <c r="F66" s="8" t="s">
        <v>24</v>
      </c>
      <c r="G66" s="7" t="s">
        <v>231</v>
      </c>
      <c r="H66" s="8" t="s">
        <v>232</v>
      </c>
      <c r="I66" s="5" t="n">
        <v>5755</v>
      </c>
    </row>
    <row r="67" customFormat="false" ht="61.15" hidden="false" customHeight="false" outlineLevel="0" collapsed="false">
      <c r="A67" s="6" t="n">
        <v>44124</v>
      </c>
      <c r="B67" s="7" t="str">
        <f aca="false">HYPERLINK("https://my.zakupki.prom.ua/remote/dispatcher/state_purchase_view/20241181", "UA-2020-10-20-000192-c")</f>
        <v>UA-2020-10-20-000192-c</v>
      </c>
      <c r="C67" s="7" t="s">
        <v>233</v>
      </c>
      <c r="D67" s="7" t="s">
        <v>117</v>
      </c>
      <c r="E67" s="7" t="s">
        <v>23</v>
      </c>
      <c r="F67" s="8" t="s">
        <v>24</v>
      </c>
      <c r="G67" s="7" t="s">
        <v>118</v>
      </c>
      <c r="H67" s="8" t="s">
        <v>119</v>
      </c>
      <c r="I67" s="5" t="n">
        <v>386</v>
      </c>
    </row>
    <row r="68" customFormat="false" ht="13.8" hidden="false" customHeight="false" outlineLevel="0" collapsed="false">
      <c r="A68" s="22" t="n">
        <v>44124</v>
      </c>
      <c r="B68" s="16" t="s">
        <v>234</v>
      </c>
      <c r="C68" s="16" t="s">
        <v>235</v>
      </c>
      <c r="D68" s="16" t="s">
        <v>236</v>
      </c>
      <c r="E68" s="15" t="s">
        <v>59</v>
      </c>
      <c r="F68" s="17" t="s">
        <v>60</v>
      </c>
      <c r="G68" s="16" t="s">
        <v>237</v>
      </c>
      <c r="H68" s="18" t="n">
        <v>2950016334</v>
      </c>
      <c r="I68" s="23" t="n">
        <v>2400</v>
      </c>
    </row>
    <row r="69" customFormat="false" ht="49.25" hidden="false" customHeight="false" outlineLevel="0" collapsed="false">
      <c r="A69" s="2" t="n">
        <v>44124</v>
      </c>
      <c r="B69" s="7" t="s">
        <v>238</v>
      </c>
      <c r="C69" s="7" t="s">
        <v>239</v>
      </c>
      <c r="D69" s="7" t="s">
        <v>240</v>
      </c>
      <c r="E69" s="7" t="s">
        <v>71</v>
      </c>
      <c r="F69" s="8" t="s">
        <v>72</v>
      </c>
      <c r="G69" s="7" t="s">
        <v>241</v>
      </c>
      <c r="H69" s="8" t="n">
        <v>2575315465</v>
      </c>
      <c r="I69" s="20" t="n">
        <v>1080</v>
      </c>
    </row>
    <row r="70" customFormat="false" ht="49.25" hidden="false" customHeight="false" outlineLevel="0" collapsed="false">
      <c r="A70" s="2" t="n">
        <v>44124.6048611111</v>
      </c>
      <c r="B70" s="7" t="s">
        <v>242</v>
      </c>
      <c r="C70" s="7" t="s">
        <v>243</v>
      </c>
      <c r="D70" s="7" t="s">
        <v>244</v>
      </c>
      <c r="E70" s="7" t="s">
        <v>71</v>
      </c>
      <c r="F70" s="8" t="s">
        <v>72</v>
      </c>
      <c r="G70" s="7" t="s">
        <v>206</v>
      </c>
      <c r="H70" s="8" t="n">
        <v>2900105939</v>
      </c>
      <c r="I70" s="20" t="n">
        <v>2492.85</v>
      </c>
    </row>
    <row r="71" customFormat="false" ht="74.6" hidden="false" customHeight="false" outlineLevel="0" collapsed="false">
      <c r="A71" s="2" t="n">
        <v>44125</v>
      </c>
      <c r="B71" s="9" t="s">
        <v>245</v>
      </c>
      <c r="C71" s="10" t="s">
        <v>246</v>
      </c>
      <c r="D71" s="9" t="s">
        <v>247</v>
      </c>
      <c r="E71" s="11" t="s">
        <v>49</v>
      </c>
      <c r="F71" s="12" t="n">
        <v>3341351</v>
      </c>
      <c r="G71" s="9" t="s">
        <v>248</v>
      </c>
      <c r="H71" s="3" t="s">
        <v>249</v>
      </c>
      <c r="I71" s="13" t="n">
        <v>260</v>
      </c>
    </row>
    <row r="72" customFormat="false" ht="49.25" hidden="false" customHeight="false" outlineLevel="0" collapsed="false">
      <c r="A72" s="6" t="n">
        <v>44125</v>
      </c>
      <c r="B72" s="7" t="str">
        <f aca="false">HYPERLINK("https://my.zakupki.prom.ua/remote/dispatcher/state_purchase_view/20331747", "UA-2020-10-21-011646-a")</f>
        <v>UA-2020-10-21-011646-a</v>
      </c>
      <c r="C72" s="7" t="s">
        <v>250</v>
      </c>
      <c r="D72" s="7" t="s">
        <v>117</v>
      </c>
      <c r="E72" s="7" t="s">
        <v>23</v>
      </c>
      <c r="F72" s="8" t="s">
        <v>24</v>
      </c>
      <c r="G72" s="7" t="s">
        <v>118</v>
      </c>
      <c r="H72" s="8" t="s">
        <v>119</v>
      </c>
      <c r="I72" s="5" t="n">
        <v>936</v>
      </c>
    </row>
    <row r="73" customFormat="false" ht="73.1" hidden="false" customHeight="false" outlineLevel="0" collapsed="false">
      <c r="A73" s="6" t="n">
        <v>44125</v>
      </c>
      <c r="B73" s="7" t="str">
        <f aca="false">HYPERLINK("https://my.zakupki.prom.ua/remote/dispatcher/state_purchase_view/20327899", "UA-2020-10-21-010567-a")</f>
        <v>UA-2020-10-21-010567-a</v>
      </c>
      <c r="C73" s="7" t="s">
        <v>251</v>
      </c>
      <c r="D73" s="7" t="s">
        <v>252</v>
      </c>
      <c r="E73" s="7" t="s">
        <v>23</v>
      </c>
      <c r="F73" s="8" t="s">
        <v>24</v>
      </c>
      <c r="G73" s="7" t="s">
        <v>118</v>
      </c>
      <c r="H73" s="8" t="s">
        <v>119</v>
      </c>
      <c r="I73" s="5" t="n">
        <v>2396</v>
      </c>
    </row>
    <row r="74" customFormat="false" ht="49.25" hidden="false" customHeight="false" outlineLevel="0" collapsed="false">
      <c r="A74" s="6" t="n">
        <v>44125</v>
      </c>
      <c r="B74" s="7" t="str">
        <f aca="false">HYPERLINK("https://my.zakupki.prom.ua/remote/dispatcher/state_purchase_view/20307889", "UA-2020-10-21-004664-a")</f>
        <v>UA-2020-10-21-004664-a</v>
      </c>
      <c r="C74" s="7" t="s">
        <v>253</v>
      </c>
      <c r="D74" s="7" t="s">
        <v>254</v>
      </c>
      <c r="E74" s="7" t="s">
        <v>23</v>
      </c>
      <c r="F74" s="8" t="s">
        <v>24</v>
      </c>
      <c r="G74" s="7" t="s">
        <v>255</v>
      </c>
      <c r="H74" s="8" t="s">
        <v>256</v>
      </c>
      <c r="I74" s="5" t="n">
        <v>26900</v>
      </c>
    </row>
    <row r="75" customFormat="false" ht="37.3" hidden="false" customHeight="false" outlineLevel="0" collapsed="false">
      <c r="A75" s="2" t="n">
        <v>44126</v>
      </c>
      <c r="B75" s="7" t="s">
        <v>257</v>
      </c>
      <c r="C75" s="7" t="s">
        <v>258</v>
      </c>
      <c r="D75" s="7" t="s">
        <v>128</v>
      </c>
      <c r="E75" s="4" t="s">
        <v>40</v>
      </c>
      <c r="F75" s="3" t="s">
        <v>41</v>
      </c>
      <c r="G75" s="7" t="s">
        <v>133</v>
      </c>
      <c r="H75" s="8" t="n">
        <v>31222520</v>
      </c>
      <c r="I75" s="5" t="n">
        <v>28000</v>
      </c>
    </row>
    <row r="76" customFormat="false" ht="73.1" hidden="false" customHeight="false" outlineLevel="0" collapsed="false">
      <c r="A76" s="6" t="n">
        <v>44126</v>
      </c>
      <c r="B76" s="7" t="str">
        <f aca="false">HYPERLINK("https://my.zakupki.prom.ua/remote/dispatcher/state_purchase_view/20382703", "UA-2020-10-22-011022-a")</f>
        <v>UA-2020-10-22-011022-a</v>
      </c>
      <c r="C76" s="7" t="s">
        <v>259</v>
      </c>
      <c r="D76" s="7" t="s">
        <v>117</v>
      </c>
      <c r="E76" s="7" t="s">
        <v>23</v>
      </c>
      <c r="F76" s="8" t="s">
        <v>24</v>
      </c>
      <c r="G76" s="7" t="s">
        <v>118</v>
      </c>
      <c r="H76" s="8" t="s">
        <v>119</v>
      </c>
      <c r="I76" s="5" t="n">
        <v>4722</v>
      </c>
    </row>
    <row r="77" customFormat="false" ht="49.25" hidden="false" customHeight="false" outlineLevel="0" collapsed="false">
      <c r="A77" s="22" t="n">
        <v>44127</v>
      </c>
      <c r="B77" s="16" t="s">
        <v>260</v>
      </c>
      <c r="C77" s="16" t="s">
        <v>261</v>
      </c>
      <c r="D77" s="16" t="s">
        <v>262</v>
      </c>
      <c r="E77" s="24" t="s">
        <v>59</v>
      </c>
      <c r="F77" s="25" t="s">
        <v>60</v>
      </c>
      <c r="G77" s="16" t="s">
        <v>263</v>
      </c>
      <c r="H77" s="18" t="n">
        <v>2947706031</v>
      </c>
      <c r="I77" s="23" t="n">
        <v>49969</v>
      </c>
    </row>
    <row r="78" customFormat="false" ht="37.3" hidden="false" customHeight="false" outlineLevel="0" collapsed="false">
      <c r="A78" s="22" t="n">
        <v>44127</v>
      </c>
      <c r="B78" s="16" t="s">
        <v>264</v>
      </c>
      <c r="C78" s="16" t="s">
        <v>265</v>
      </c>
      <c r="D78" s="16" t="s">
        <v>262</v>
      </c>
      <c r="E78" s="24" t="s">
        <v>59</v>
      </c>
      <c r="F78" s="25" t="s">
        <v>60</v>
      </c>
      <c r="G78" s="16" t="s">
        <v>263</v>
      </c>
      <c r="H78" s="18" t="n">
        <v>2947706031</v>
      </c>
      <c r="I78" s="23" t="n">
        <v>49874</v>
      </c>
    </row>
    <row r="79" s="26" customFormat="true" ht="25.35" hidden="false" customHeight="false" outlineLevel="0" collapsed="false">
      <c r="A79" s="2" t="n">
        <v>44130</v>
      </c>
      <c r="B79" s="7" t="s">
        <v>266</v>
      </c>
      <c r="C79" s="7" t="s">
        <v>267</v>
      </c>
      <c r="D79" s="7" t="s">
        <v>268</v>
      </c>
      <c r="E79" s="4" t="s">
        <v>40</v>
      </c>
      <c r="F79" s="3" t="s">
        <v>41</v>
      </c>
      <c r="G79" s="7" t="s">
        <v>269</v>
      </c>
      <c r="H79" s="8" t="n">
        <v>3218913970</v>
      </c>
      <c r="I79" s="5" t="n">
        <v>1860</v>
      </c>
    </row>
    <row r="80" customFormat="false" ht="25.35" hidden="false" customHeight="false" outlineLevel="0" collapsed="false">
      <c r="A80" s="2" t="n">
        <v>44130</v>
      </c>
      <c r="B80" s="7" t="s">
        <v>270</v>
      </c>
      <c r="C80" s="7" t="s">
        <v>271</v>
      </c>
      <c r="D80" s="7" t="s">
        <v>272</v>
      </c>
      <c r="E80" s="4" t="s">
        <v>40</v>
      </c>
      <c r="F80" s="3" t="s">
        <v>41</v>
      </c>
      <c r="G80" s="7" t="s">
        <v>273</v>
      </c>
      <c r="H80" s="8" t="n">
        <v>3144903846</v>
      </c>
      <c r="I80" s="5" t="n">
        <v>39000</v>
      </c>
    </row>
    <row r="81" customFormat="false" ht="37.3" hidden="false" customHeight="false" outlineLevel="0" collapsed="false">
      <c r="A81" s="6" t="n">
        <v>44130</v>
      </c>
      <c r="B81" s="7" t="str">
        <f aca="false">HYPERLINK("https://my.zakupki.prom.ua/remote/dispatcher/state_purchase_view/20479794", "UA-2020-10-26-008804-a")</f>
        <v>UA-2020-10-26-008804-a</v>
      </c>
      <c r="C81" s="7" t="s">
        <v>274</v>
      </c>
      <c r="D81" s="7" t="s">
        <v>275</v>
      </c>
      <c r="E81" s="7" t="s">
        <v>23</v>
      </c>
      <c r="F81" s="8" t="s">
        <v>24</v>
      </c>
      <c r="G81" s="7" t="s">
        <v>276</v>
      </c>
      <c r="H81" s="8" t="s">
        <v>277</v>
      </c>
      <c r="I81" s="5" t="n">
        <v>3552</v>
      </c>
    </row>
    <row r="82" customFormat="false" ht="37.3" hidden="false" customHeight="false" outlineLevel="0" collapsed="false">
      <c r="A82" s="6" t="n">
        <v>44130</v>
      </c>
      <c r="B82" s="7" t="str">
        <f aca="false">HYPERLINK("https://my.zakupki.prom.ua/remote/dispatcher/state_purchase_view/20476023", "UA-2020-10-26-007681-a")</f>
        <v>UA-2020-10-26-007681-a</v>
      </c>
      <c r="C82" s="7" t="s">
        <v>278</v>
      </c>
      <c r="D82" s="7" t="s">
        <v>279</v>
      </c>
      <c r="E82" s="7" t="s">
        <v>23</v>
      </c>
      <c r="F82" s="8" t="s">
        <v>24</v>
      </c>
      <c r="G82" s="7" t="s">
        <v>280</v>
      </c>
      <c r="H82" s="8" t="s">
        <v>281</v>
      </c>
      <c r="I82" s="5" t="n">
        <v>24000</v>
      </c>
    </row>
    <row r="83" customFormat="false" ht="61.15" hidden="false" customHeight="false" outlineLevel="0" collapsed="false">
      <c r="A83" s="6" t="n">
        <v>44130</v>
      </c>
      <c r="B83" s="7" t="str">
        <f aca="false">HYPERLINK("https://my.zakupki.prom.ua/remote/dispatcher/state_purchase_view/20469839", "UA-2020-10-26-005857-a")</f>
        <v>UA-2020-10-26-005857-a</v>
      </c>
      <c r="C83" s="7" t="s">
        <v>282</v>
      </c>
      <c r="D83" s="7" t="s">
        <v>254</v>
      </c>
      <c r="E83" s="7" t="s">
        <v>23</v>
      </c>
      <c r="F83" s="8" t="s">
        <v>24</v>
      </c>
      <c r="G83" s="7" t="s">
        <v>283</v>
      </c>
      <c r="H83" s="8" t="s">
        <v>256</v>
      </c>
      <c r="I83" s="5" t="n">
        <v>26900.12</v>
      </c>
    </row>
    <row r="84" customFormat="false" ht="61.15" hidden="false" customHeight="false" outlineLevel="0" collapsed="false">
      <c r="A84" s="22" t="n">
        <v>44130</v>
      </c>
      <c r="B84" s="16" t="s">
        <v>284</v>
      </c>
      <c r="C84" s="16" t="s">
        <v>285</v>
      </c>
      <c r="D84" s="16" t="s">
        <v>286</v>
      </c>
      <c r="E84" s="24" t="s">
        <v>59</v>
      </c>
      <c r="F84" s="25" t="s">
        <v>60</v>
      </c>
      <c r="G84" s="16" t="s">
        <v>287</v>
      </c>
      <c r="H84" s="18" t="n">
        <v>2811604530</v>
      </c>
      <c r="I84" s="23" t="n">
        <v>864.59</v>
      </c>
    </row>
    <row r="85" customFormat="false" ht="85.05" hidden="false" customHeight="false" outlineLevel="0" collapsed="false">
      <c r="A85" s="6" t="n">
        <v>44131</v>
      </c>
      <c r="B85" s="7" t="str">
        <f aca="false">HYPERLINK("https://my.zakupki.prom.ua/remote/dispatcher/state_purchase_view/20506343", "UA-2020-10-27-004893-a")</f>
        <v>UA-2020-10-27-004893-a</v>
      </c>
      <c r="C85" s="7" t="s">
        <v>288</v>
      </c>
      <c r="D85" s="7" t="s">
        <v>109</v>
      </c>
      <c r="E85" s="7" t="s">
        <v>23</v>
      </c>
      <c r="F85" s="8" t="s">
        <v>24</v>
      </c>
      <c r="G85" s="7" t="s">
        <v>110</v>
      </c>
      <c r="H85" s="8" t="s">
        <v>111</v>
      </c>
      <c r="I85" s="5" t="n">
        <v>2132</v>
      </c>
    </row>
    <row r="86" customFormat="false" ht="49.25" hidden="false" customHeight="false" outlineLevel="0" collapsed="false">
      <c r="A86" s="6" t="n">
        <v>44131</v>
      </c>
      <c r="B86" s="7" t="str">
        <f aca="false">HYPERLINK("https://my.zakupki.prom.ua/remote/dispatcher/state_purchase_view/20505024", "UA-2020-10-27-004543-a")</f>
        <v>UA-2020-10-27-004543-a</v>
      </c>
      <c r="C86" s="7" t="s">
        <v>289</v>
      </c>
      <c r="D86" s="7" t="s">
        <v>117</v>
      </c>
      <c r="E86" s="7" t="s">
        <v>23</v>
      </c>
      <c r="F86" s="8" t="s">
        <v>24</v>
      </c>
      <c r="G86" s="7" t="s">
        <v>118</v>
      </c>
      <c r="H86" s="8" t="s">
        <v>119</v>
      </c>
      <c r="I86" s="5" t="n">
        <v>394</v>
      </c>
    </row>
    <row r="87" customFormat="false" ht="61.15" hidden="false" customHeight="false" outlineLevel="0" collapsed="false">
      <c r="A87" s="6" t="n">
        <v>44131</v>
      </c>
      <c r="B87" s="7" t="str">
        <f aca="false">HYPERLINK("https://my.zakupki.prom.ua/remote/dispatcher/state_purchase_view/20504078", "UA-2020-10-27-004216-a")</f>
        <v>UA-2020-10-27-004216-a</v>
      </c>
      <c r="C87" s="7" t="s">
        <v>290</v>
      </c>
      <c r="D87" s="7" t="s">
        <v>117</v>
      </c>
      <c r="E87" s="7" t="s">
        <v>23</v>
      </c>
      <c r="F87" s="8" t="s">
        <v>24</v>
      </c>
      <c r="G87" s="7" t="s">
        <v>118</v>
      </c>
      <c r="H87" s="8" t="s">
        <v>119</v>
      </c>
      <c r="I87" s="5" t="n">
        <v>10916</v>
      </c>
    </row>
    <row r="88" customFormat="false" ht="61.15" hidden="false" customHeight="false" outlineLevel="0" collapsed="false">
      <c r="A88" s="6" t="n">
        <v>44131</v>
      </c>
      <c r="B88" s="7" t="str">
        <f aca="false">HYPERLINK("https://my.zakupki.prom.ua/remote/dispatcher/state_purchase_view/20501246", "UA-2020-10-27-003534-a")</f>
        <v>UA-2020-10-27-003534-a</v>
      </c>
      <c r="C88" s="7" t="s">
        <v>291</v>
      </c>
      <c r="D88" s="7" t="s">
        <v>292</v>
      </c>
      <c r="E88" s="7" t="s">
        <v>23</v>
      </c>
      <c r="F88" s="8" t="s">
        <v>24</v>
      </c>
      <c r="G88" s="7" t="s">
        <v>114</v>
      </c>
      <c r="H88" s="8" t="s">
        <v>115</v>
      </c>
      <c r="I88" s="5" t="n">
        <v>14145</v>
      </c>
    </row>
    <row r="89" customFormat="false" ht="37.3" hidden="false" customHeight="false" outlineLevel="0" collapsed="false">
      <c r="A89" s="6" t="n">
        <v>44131</v>
      </c>
      <c r="B89" s="7" t="str">
        <f aca="false">HYPERLINK("https://my.zakupki.prom.ua/remote/dispatcher/state_purchase_view/20489492", "UA-2020-10-27-000131-a")</f>
        <v>UA-2020-10-27-000131-a</v>
      </c>
      <c r="C89" s="7" t="s">
        <v>293</v>
      </c>
      <c r="D89" s="7" t="s">
        <v>294</v>
      </c>
      <c r="E89" s="7" t="s">
        <v>23</v>
      </c>
      <c r="F89" s="8" t="s">
        <v>24</v>
      </c>
      <c r="G89" s="7" t="s">
        <v>295</v>
      </c>
      <c r="H89" s="8" t="s">
        <v>296</v>
      </c>
      <c r="I89" s="5" t="n">
        <v>2997</v>
      </c>
    </row>
    <row r="90" customFormat="false" ht="86.55" hidden="false" customHeight="false" outlineLevel="0" collapsed="false">
      <c r="A90" s="2" t="n">
        <v>44132</v>
      </c>
      <c r="B90" s="9" t="s">
        <v>297</v>
      </c>
      <c r="C90" s="10" t="s">
        <v>298</v>
      </c>
      <c r="D90" s="9" t="s">
        <v>299</v>
      </c>
      <c r="E90" s="11" t="s">
        <v>49</v>
      </c>
      <c r="F90" s="12" t="n">
        <v>3341351</v>
      </c>
      <c r="G90" s="9" t="s">
        <v>300</v>
      </c>
      <c r="H90" s="3" t="s">
        <v>301</v>
      </c>
      <c r="I90" s="13" t="n">
        <v>1383.2</v>
      </c>
    </row>
    <row r="91" customFormat="false" ht="74.6" hidden="false" customHeight="false" outlineLevel="0" collapsed="false">
      <c r="A91" s="2" t="n">
        <v>44132</v>
      </c>
      <c r="B91" s="9" t="s">
        <v>302</v>
      </c>
      <c r="C91" s="10" t="s">
        <v>303</v>
      </c>
      <c r="D91" s="9" t="s">
        <v>299</v>
      </c>
      <c r="E91" s="11" t="s">
        <v>49</v>
      </c>
      <c r="F91" s="12" t="n">
        <v>3341351</v>
      </c>
      <c r="G91" s="9" t="s">
        <v>300</v>
      </c>
      <c r="H91" s="3" t="s">
        <v>301</v>
      </c>
      <c r="I91" s="13" t="n">
        <v>732.6</v>
      </c>
    </row>
    <row r="92" customFormat="false" ht="37.3" hidden="false" customHeight="false" outlineLevel="0" collapsed="false">
      <c r="A92" s="6" t="n">
        <v>44132</v>
      </c>
      <c r="B92" s="7" t="str">
        <f aca="false">HYPERLINK("https://my.zakupki.prom.ua/remote/dispatcher/state_purchase_view/20548239", "UA-2020-10-28-004582-a")</f>
        <v>UA-2020-10-28-004582-a</v>
      </c>
      <c r="C92" s="7" t="s">
        <v>304</v>
      </c>
      <c r="D92" s="7" t="s">
        <v>305</v>
      </c>
      <c r="E92" s="7" t="s">
        <v>23</v>
      </c>
      <c r="F92" s="8" t="s">
        <v>24</v>
      </c>
      <c r="G92" s="7" t="s">
        <v>306</v>
      </c>
      <c r="H92" s="8" t="s">
        <v>307</v>
      </c>
      <c r="I92" s="5" t="n">
        <v>6790</v>
      </c>
    </row>
    <row r="93" customFormat="false" ht="61.15" hidden="false" customHeight="false" outlineLevel="0" collapsed="false">
      <c r="A93" s="6" t="n">
        <v>44132</v>
      </c>
      <c r="B93" s="7" t="str">
        <f aca="false">HYPERLINK("https://my.zakupki.prom.ua/remote/dispatcher/state_purchase_view/20544492", "UA-2020-10-28-003527-a")</f>
        <v>UA-2020-10-28-003527-a</v>
      </c>
      <c r="C93" s="7" t="s">
        <v>308</v>
      </c>
      <c r="D93" s="7" t="s">
        <v>309</v>
      </c>
      <c r="E93" s="7" t="s">
        <v>23</v>
      </c>
      <c r="F93" s="8" t="s">
        <v>24</v>
      </c>
      <c r="G93" s="7" t="s">
        <v>310</v>
      </c>
      <c r="H93" s="8" t="s">
        <v>311</v>
      </c>
      <c r="I93" s="5" t="n">
        <v>49278.07</v>
      </c>
    </row>
    <row r="94" customFormat="false" ht="37.3" hidden="false" customHeight="false" outlineLevel="0" collapsed="false">
      <c r="A94" s="6" t="n">
        <v>44132</v>
      </c>
      <c r="B94" s="7" t="str">
        <f aca="false">HYPERLINK("https://my.zakupki.prom.ua/remote/dispatcher/state_purchase_view/20536269", "UA-2020-10-28-001784-a")</f>
        <v>UA-2020-10-28-001784-a</v>
      </c>
      <c r="C94" s="7" t="s">
        <v>312</v>
      </c>
      <c r="D94" s="7" t="s">
        <v>313</v>
      </c>
      <c r="E94" s="7" t="s">
        <v>23</v>
      </c>
      <c r="F94" s="8" t="s">
        <v>24</v>
      </c>
      <c r="G94" s="7" t="s">
        <v>314</v>
      </c>
      <c r="H94" s="8" t="s">
        <v>315</v>
      </c>
      <c r="I94" s="5" t="n">
        <v>14400</v>
      </c>
    </row>
    <row r="95" customFormat="false" ht="61.15" hidden="false" customHeight="false" outlineLevel="0" collapsed="false">
      <c r="A95" s="22" t="n">
        <v>44132</v>
      </c>
      <c r="B95" s="16" t="s">
        <v>316</v>
      </c>
      <c r="C95" s="16" t="s">
        <v>317</v>
      </c>
      <c r="D95" s="16" t="s">
        <v>286</v>
      </c>
      <c r="E95" s="24" t="s">
        <v>59</v>
      </c>
      <c r="F95" s="25" t="s">
        <v>60</v>
      </c>
      <c r="G95" s="16" t="s">
        <v>287</v>
      </c>
      <c r="H95" s="18" t="n">
        <v>2811604530</v>
      </c>
      <c r="I95" s="23" t="n">
        <v>826.96</v>
      </c>
    </row>
    <row r="96" customFormat="false" ht="85.05" hidden="false" customHeight="false" outlineLevel="0" collapsed="false">
      <c r="A96" s="22" t="n">
        <v>44132</v>
      </c>
      <c r="B96" s="16" t="s">
        <v>318</v>
      </c>
      <c r="C96" s="16" t="s">
        <v>319</v>
      </c>
      <c r="D96" s="16" t="s">
        <v>320</v>
      </c>
      <c r="E96" s="24" t="s">
        <v>59</v>
      </c>
      <c r="F96" s="25" t="s">
        <v>60</v>
      </c>
      <c r="G96" s="16" t="s">
        <v>321</v>
      </c>
      <c r="H96" s="18" t="n">
        <v>2189806230</v>
      </c>
      <c r="I96" s="23" t="n">
        <v>16089.34</v>
      </c>
    </row>
    <row r="97" customFormat="false" ht="85.05" hidden="false" customHeight="false" outlineLevel="0" collapsed="false">
      <c r="A97" s="22" t="n">
        <v>44132</v>
      </c>
      <c r="B97" s="16" t="s">
        <v>322</v>
      </c>
      <c r="C97" s="16" t="s">
        <v>323</v>
      </c>
      <c r="D97" s="16" t="s">
        <v>320</v>
      </c>
      <c r="E97" s="24" t="s">
        <v>59</v>
      </c>
      <c r="F97" s="25" t="s">
        <v>60</v>
      </c>
      <c r="G97" s="16" t="s">
        <v>321</v>
      </c>
      <c r="H97" s="18" t="n">
        <v>2189806230</v>
      </c>
      <c r="I97" s="23" t="n">
        <v>18188.72</v>
      </c>
    </row>
    <row r="98" customFormat="false" ht="85.05" hidden="false" customHeight="false" outlineLevel="0" collapsed="false">
      <c r="A98" s="22" t="n">
        <v>44132</v>
      </c>
      <c r="B98" s="16" t="s">
        <v>324</v>
      </c>
      <c r="C98" s="16" t="s">
        <v>325</v>
      </c>
      <c r="D98" s="16" t="s">
        <v>320</v>
      </c>
      <c r="E98" s="24" t="s">
        <v>59</v>
      </c>
      <c r="F98" s="25" t="s">
        <v>60</v>
      </c>
      <c r="G98" s="16" t="s">
        <v>321</v>
      </c>
      <c r="H98" s="18" t="n">
        <v>2189806230</v>
      </c>
      <c r="I98" s="23" t="n">
        <v>18421.98</v>
      </c>
    </row>
    <row r="99" customFormat="false" ht="73.1" hidden="false" customHeight="false" outlineLevel="0" collapsed="false">
      <c r="A99" s="22" t="n">
        <v>44132</v>
      </c>
      <c r="B99" s="16" t="s">
        <v>326</v>
      </c>
      <c r="C99" s="16" t="s">
        <v>327</v>
      </c>
      <c r="D99" s="16" t="s">
        <v>320</v>
      </c>
      <c r="E99" s="24" t="s">
        <v>59</v>
      </c>
      <c r="F99" s="25" t="s">
        <v>60</v>
      </c>
      <c r="G99" s="16" t="s">
        <v>321</v>
      </c>
      <c r="H99" s="18" t="n">
        <v>2189806230</v>
      </c>
      <c r="I99" s="23" t="n">
        <v>9131.58</v>
      </c>
    </row>
    <row r="100" customFormat="false" ht="73.1" hidden="false" customHeight="false" outlineLevel="0" collapsed="false">
      <c r="A100" s="22" t="n">
        <v>44132</v>
      </c>
      <c r="B100" s="16" t="s">
        <v>328</v>
      </c>
      <c r="C100" s="16" t="s">
        <v>329</v>
      </c>
      <c r="D100" s="16" t="s">
        <v>320</v>
      </c>
      <c r="E100" s="24" t="s">
        <v>59</v>
      </c>
      <c r="F100" s="25" t="s">
        <v>60</v>
      </c>
      <c r="G100" s="16" t="s">
        <v>321</v>
      </c>
      <c r="H100" s="18" t="n">
        <v>2189806230</v>
      </c>
      <c r="I100" s="23" t="n">
        <v>8708.23</v>
      </c>
    </row>
    <row r="101" customFormat="false" ht="85.05" hidden="false" customHeight="false" outlineLevel="0" collapsed="false">
      <c r="A101" s="22" t="n">
        <v>44132</v>
      </c>
      <c r="B101" s="16" t="s">
        <v>330</v>
      </c>
      <c r="C101" s="16" t="s">
        <v>331</v>
      </c>
      <c r="D101" s="16" t="s">
        <v>320</v>
      </c>
      <c r="E101" s="24" t="s">
        <v>59</v>
      </c>
      <c r="F101" s="25" t="s">
        <v>60</v>
      </c>
      <c r="G101" s="16" t="s">
        <v>321</v>
      </c>
      <c r="H101" s="18" t="n">
        <v>2189806230</v>
      </c>
      <c r="I101" s="23" t="n">
        <v>9343.37</v>
      </c>
    </row>
    <row r="102" customFormat="false" ht="85.05" hidden="false" customHeight="false" outlineLevel="0" collapsed="false">
      <c r="A102" s="22" t="n">
        <v>44132</v>
      </c>
      <c r="B102" s="16" t="s">
        <v>332</v>
      </c>
      <c r="C102" s="16" t="s">
        <v>333</v>
      </c>
      <c r="D102" s="16" t="s">
        <v>320</v>
      </c>
      <c r="E102" s="24" t="s">
        <v>59</v>
      </c>
      <c r="F102" s="25" t="s">
        <v>60</v>
      </c>
      <c r="G102" s="16" t="s">
        <v>321</v>
      </c>
      <c r="H102" s="18" t="n">
        <v>2189806230</v>
      </c>
      <c r="I102" s="23" t="n">
        <v>8242.33</v>
      </c>
    </row>
    <row r="103" customFormat="false" ht="85.05" hidden="false" customHeight="false" outlineLevel="0" collapsed="false">
      <c r="A103" s="22" t="n">
        <v>44132</v>
      </c>
      <c r="B103" s="16" t="s">
        <v>334</v>
      </c>
      <c r="C103" s="16" t="s">
        <v>335</v>
      </c>
      <c r="D103" s="16" t="s">
        <v>320</v>
      </c>
      <c r="E103" s="24" t="s">
        <v>59</v>
      </c>
      <c r="F103" s="25" t="s">
        <v>60</v>
      </c>
      <c r="G103" s="16" t="s">
        <v>321</v>
      </c>
      <c r="H103" s="18" t="n">
        <v>2189806230</v>
      </c>
      <c r="I103" s="23" t="n">
        <v>8242.8</v>
      </c>
    </row>
    <row r="104" customFormat="false" ht="73.1" hidden="false" customHeight="false" outlineLevel="0" collapsed="false">
      <c r="A104" s="22" t="n">
        <v>44132</v>
      </c>
      <c r="B104" s="16" t="s">
        <v>336</v>
      </c>
      <c r="C104" s="16" t="s">
        <v>337</v>
      </c>
      <c r="D104" s="16" t="s">
        <v>320</v>
      </c>
      <c r="E104" s="24" t="s">
        <v>59</v>
      </c>
      <c r="F104" s="25" t="s">
        <v>60</v>
      </c>
      <c r="G104" s="16" t="s">
        <v>321</v>
      </c>
      <c r="H104" s="18" t="n">
        <v>2189806230</v>
      </c>
      <c r="I104" s="23" t="n">
        <v>9221.77</v>
      </c>
    </row>
    <row r="105" customFormat="false" ht="73.1" hidden="false" customHeight="false" outlineLevel="0" collapsed="false">
      <c r="A105" s="22" t="n">
        <v>44132</v>
      </c>
      <c r="B105" s="16" t="s">
        <v>338</v>
      </c>
      <c r="C105" s="16" t="s">
        <v>339</v>
      </c>
      <c r="D105" s="16" t="s">
        <v>320</v>
      </c>
      <c r="E105" s="24" t="s">
        <v>59</v>
      </c>
      <c r="F105" s="25" t="s">
        <v>60</v>
      </c>
      <c r="G105" s="16" t="s">
        <v>321</v>
      </c>
      <c r="H105" s="18" t="n">
        <v>2189806230</v>
      </c>
      <c r="I105" s="23" t="n">
        <v>9491.99</v>
      </c>
    </row>
    <row r="106" customFormat="false" ht="73.1" hidden="false" customHeight="false" outlineLevel="0" collapsed="false">
      <c r="A106" s="22" t="n">
        <v>44132</v>
      </c>
      <c r="B106" s="16" t="s">
        <v>340</v>
      </c>
      <c r="C106" s="16" t="s">
        <v>341</v>
      </c>
      <c r="D106" s="16" t="s">
        <v>320</v>
      </c>
      <c r="E106" s="24" t="s">
        <v>59</v>
      </c>
      <c r="F106" s="25" t="s">
        <v>60</v>
      </c>
      <c r="G106" s="16" t="s">
        <v>321</v>
      </c>
      <c r="H106" s="18" t="n">
        <v>2189806230</v>
      </c>
      <c r="I106" s="23" t="n">
        <v>8917.29</v>
      </c>
    </row>
    <row r="107" customFormat="false" ht="73.1" hidden="false" customHeight="false" outlineLevel="0" collapsed="false">
      <c r="A107" s="22" t="n">
        <v>44132</v>
      </c>
      <c r="B107" s="16" t="s">
        <v>342</v>
      </c>
      <c r="C107" s="16" t="s">
        <v>343</v>
      </c>
      <c r="D107" s="16" t="s">
        <v>320</v>
      </c>
      <c r="E107" s="24" t="s">
        <v>59</v>
      </c>
      <c r="F107" s="25" t="s">
        <v>60</v>
      </c>
      <c r="G107" s="16" t="s">
        <v>321</v>
      </c>
      <c r="H107" s="18" t="n">
        <v>2189806230</v>
      </c>
      <c r="I107" s="23" t="n">
        <v>8598.71</v>
      </c>
    </row>
    <row r="108" customFormat="false" ht="73.1" hidden="false" customHeight="false" outlineLevel="0" collapsed="false">
      <c r="A108" s="22" t="n">
        <v>44132</v>
      </c>
      <c r="B108" s="16" t="s">
        <v>344</v>
      </c>
      <c r="C108" s="16" t="s">
        <v>345</v>
      </c>
      <c r="D108" s="16" t="s">
        <v>320</v>
      </c>
      <c r="E108" s="24" t="s">
        <v>59</v>
      </c>
      <c r="F108" s="25" t="s">
        <v>60</v>
      </c>
      <c r="G108" s="16" t="s">
        <v>321</v>
      </c>
      <c r="H108" s="18" t="n">
        <v>2189806230</v>
      </c>
      <c r="I108" s="23" t="n">
        <v>8564.23</v>
      </c>
    </row>
    <row r="109" customFormat="false" ht="49.25" hidden="false" customHeight="false" outlineLevel="0" collapsed="false">
      <c r="A109" s="2" t="n">
        <v>44132</v>
      </c>
      <c r="B109" s="7" t="s">
        <v>346</v>
      </c>
      <c r="C109" s="7" t="s">
        <v>347</v>
      </c>
      <c r="D109" s="7" t="s">
        <v>348</v>
      </c>
      <c r="E109" s="7" t="s">
        <v>71</v>
      </c>
      <c r="F109" s="8" t="s">
        <v>72</v>
      </c>
      <c r="G109" s="7" t="s">
        <v>349</v>
      </c>
      <c r="H109" s="8" t="s">
        <v>350</v>
      </c>
      <c r="I109" s="20" t="n">
        <v>2095.55</v>
      </c>
    </row>
    <row r="110" customFormat="false" ht="49.25" hidden="false" customHeight="false" outlineLevel="0" collapsed="false">
      <c r="A110" s="2" t="n">
        <v>44132</v>
      </c>
      <c r="B110" s="7" t="s">
        <v>351</v>
      </c>
      <c r="C110" s="7" t="s">
        <v>352</v>
      </c>
      <c r="D110" s="7" t="s">
        <v>353</v>
      </c>
      <c r="E110" s="7" t="s">
        <v>71</v>
      </c>
      <c r="F110" s="8" t="s">
        <v>72</v>
      </c>
      <c r="G110" s="7" t="s">
        <v>349</v>
      </c>
      <c r="H110" s="8" t="s">
        <v>350</v>
      </c>
      <c r="I110" s="20" t="n">
        <v>3050</v>
      </c>
    </row>
    <row r="111" customFormat="false" ht="49.25" hidden="false" customHeight="false" outlineLevel="0" collapsed="false">
      <c r="A111" s="2" t="n">
        <v>44132</v>
      </c>
      <c r="B111" s="7" t="s">
        <v>354</v>
      </c>
      <c r="C111" s="7" t="s">
        <v>355</v>
      </c>
      <c r="D111" s="7" t="s">
        <v>356</v>
      </c>
      <c r="E111" s="7" t="s">
        <v>71</v>
      </c>
      <c r="F111" s="8" t="s">
        <v>72</v>
      </c>
      <c r="G111" s="7" t="s">
        <v>357</v>
      </c>
      <c r="H111" s="8" t="n">
        <v>43602269</v>
      </c>
      <c r="I111" s="20" t="n">
        <v>30000</v>
      </c>
    </row>
    <row r="112" customFormat="false" ht="49.25" hidden="false" customHeight="false" outlineLevel="0" collapsed="false">
      <c r="A112" s="2" t="n">
        <v>44132</v>
      </c>
      <c r="B112" s="7" t="s">
        <v>358</v>
      </c>
      <c r="C112" s="7" t="s">
        <v>359</v>
      </c>
      <c r="D112" s="7" t="s">
        <v>205</v>
      </c>
      <c r="E112" s="7" t="s">
        <v>71</v>
      </c>
      <c r="F112" s="8" t="s">
        <v>72</v>
      </c>
      <c r="G112" s="7" t="s">
        <v>73</v>
      </c>
      <c r="H112" s="8" t="s">
        <v>74</v>
      </c>
      <c r="I112" s="20" t="n">
        <v>3008</v>
      </c>
    </row>
    <row r="113" customFormat="false" ht="26.85" hidden="false" customHeight="false" outlineLevel="0" collapsed="false">
      <c r="A113" s="2" t="n">
        <v>44133</v>
      </c>
      <c r="B113" s="27" t="s">
        <v>360</v>
      </c>
      <c r="C113" s="4" t="s">
        <v>361</v>
      </c>
      <c r="D113" s="4" t="s">
        <v>362</v>
      </c>
      <c r="E113" s="4" t="s">
        <v>363</v>
      </c>
      <c r="F113" s="3" t="s">
        <v>364</v>
      </c>
      <c r="G113" s="4" t="s">
        <v>365</v>
      </c>
      <c r="H113" s="3" t="s">
        <v>366</v>
      </c>
      <c r="I113" s="5" t="n">
        <v>12989.39</v>
      </c>
    </row>
    <row r="114" customFormat="false" ht="26.85" hidden="false" customHeight="false" outlineLevel="0" collapsed="false">
      <c r="A114" s="2" t="n">
        <v>44133</v>
      </c>
      <c r="B114" s="27" t="s">
        <v>367</v>
      </c>
      <c r="C114" s="4" t="s">
        <v>368</v>
      </c>
      <c r="D114" s="4" t="s">
        <v>369</v>
      </c>
      <c r="E114" s="4" t="s">
        <v>363</v>
      </c>
      <c r="F114" s="3" t="s">
        <v>364</v>
      </c>
      <c r="G114" s="4" t="s">
        <v>370</v>
      </c>
      <c r="H114" s="3" t="s">
        <v>371</v>
      </c>
      <c r="I114" s="5" t="n">
        <v>4177.8</v>
      </c>
    </row>
    <row r="115" customFormat="false" ht="26.85" hidden="false" customHeight="false" outlineLevel="0" collapsed="false">
      <c r="A115" s="2" t="n">
        <v>44133</v>
      </c>
      <c r="B115" s="27" t="s">
        <v>372</v>
      </c>
      <c r="C115" s="4" t="s">
        <v>373</v>
      </c>
      <c r="D115" s="4" t="s">
        <v>369</v>
      </c>
      <c r="E115" s="4" t="s">
        <v>363</v>
      </c>
      <c r="F115" s="3" t="s">
        <v>364</v>
      </c>
      <c r="G115" s="4" t="s">
        <v>374</v>
      </c>
      <c r="H115" s="3" t="s">
        <v>375</v>
      </c>
      <c r="I115" s="5" t="n">
        <v>1995</v>
      </c>
    </row>
    <row r="116" customFormat="false" ht="62.65" hidden="false" customHeight="false" outlineLevel="0" collapsed="false">
      <c r="A116" s="2" t="n">
        <v>44133</v>
      </c>
      <c r="B116" s="9" t="s">
        <v>376</v>
      </c>
      <c r="C116" s="10" t="s">
        <v>377</v>
      </c>
      <c r="D116" s="9" t="s">
        <v>378</v>
      </c>
      <c r="E116" s="11" t="s">
        <v>49</v>
      </c>
      <c r="F116" s="12" t="n">
        <v>3341351</v>
      </c>
      <c r="G116" s="9" t="s">
        <v>379</v>
      </c>
      <c r="H116" s="3" t="s">
        <v>380</v>
      </c>
      <c r="I116" s="13" t="n">
        <v>18969.96</v>
      </c>
    </row>
    <row r="117" customFormat="false" ht="62.65" hidden="false" customHeight="false" outlineLevel="0" collapsed="false">
      <c r="A117" s="2" t="n">
        <v>44133</v>
      </c>
      <c r="B117" s="9" t="s">
        <v>381</v>
      </c>
      <c r="C117" s="10" t="s">
        <v>382</v>
      </c>
      <c r="D117" s="9" t="s">
        <v>383</v>
      </c>
      <c r="E117" s="11" t="s">
        <v>49</v>
      </c>
      <c r="F117" s="12" t="n">
        <v>3341351</v>
      </c>
      <c r="G117" s="9" t="s">
        <v>384</v>
      </c>
      <c r="H117" s="3" t="s">
        <v>385</v>
      </c>
      <c r="I117" s="13" t="n">
        <v>9300</v>
      </c>
    </row>
    <row r="118" customFormat="false" ht="62.65" hidden="false" customHeight="false" outlineLevel="0" collapsed="false">
      <c r="A118" s="2" t="n">
        <v>44133</v>
      </c>
      <c r="B118" s="9" t="s">
        <v>386</v>
      </c>
      <c r="C118" s="10" t="s">
        <v>387</v>
      </c>
      <c r="D118" s="9" t="s">
        <v>388</v>
      </c>
      <c r="E118" s="11" t="s">
        <v>49</v>
      </c>
      <c r="F118" s="12" t="n">
        <v>3341351</v>
      </c>
      <c r="G118" s="9" t="s">
        <v>389</v>
      </c>
      <c r="H118" s="3" t="s">
        <v>390</v>
      </c>
      <c r="I118" s="13" t="n">
        <v>366</v>
      </c>
    </row>
    <row r="119" customFormat="false" ht="62.65" hidden="false" customHeight="false" outlineLevel="0" collapsed="false">
      <c r="A119" s="2" t="n">
        <v>44133</v>
      </c>
      <c r="B119" s="9" t="s">
        <v>391</v>
      </c>
      <c r="C119" s="10" t="s">
        <v>392</v>
      </c>
      <c r="D119" s="9" t="s">
        <v>393</v>
      </c>
      <c r="E119" s="11" t="s">
        <v>49</v>
      </c>
      <c r="F119" s="12" t="n">
        <v>3341351</v>
      </c>
      <c r="G119" s="9" t="s">
        <v>394</v>
      </c>
      <c r="H119" s="3" t="s">
        <v>395</v>
      </c>
      <c r="I119" s="13" t="n">
        <v>5604</v>
      </c>
    </row>
    <row r="120" customFormat="false" ht="49.25" hidden="false" customHeight="false" outlineLevel="0" collapsed="false">
      <c r="A120" s="6" t="n">
        <v>44133</v>
      </c>
      <c r="B120" s="7" t="str">
        <f aca="false">HYPERLINK("https://my.zakupki.prom.ua/remote/dispatcher/state_purchase_view/20594758", "UA-2020-10-29-005878-c")</f>
        <v>UA-2020-10-29-005878-c</v>
      </c>
      <c r="C120" s="7" t="s">
        <v>396</v>
      </c>
      <c r="D120" s="7" t="s">
        <v>397</v>
      </c>
      <c r="E120" s="7" t="s">
        <v>23</v>
      </c>
      <c r="F120" s="8" t="s">
        <v>24</v>
      </c>
      <c r="G120" s="7" t="s">
        <v>398</v>
      </c>
      <c r="H120" s="8" t="s">
        <v>399</v>
      </c>
      <c r="I120" s="5" t="n">
        <v>11712</v>
      </c>
    </row>
    <row r="121" customFormat="false" ht="73.1" hidden="false" customHeight="false" outlineLevel="0" collapsed="false">
      <c r="A121" s="22" t="n">
        <v>44133</v>
      </c>
      <c r="B121" s="16" t="s">
        <v>400</v>
      </c>
      <c r="C121" s="16" t="s">
        <v>401</v>
      </c>
      <c r="D121" s="16" t="s">
        <v>320</v>
      </c>
      <c r="E121" s="24" t="s">
        <v>59</v>
      </c>
      <c r="F121" s="25" t="s">
        <v>60</v>
      </c>
      <c r="G121" s="16" t="s">
        <v>321</v>
      </c>
      <c r="H121" s="18" t="n">
        <v>2189806230</v>
      </c>
      <c r="I121" s="23" t="n">
        <v>9225.44</v>
      </c>
    </row>
    <row r="122" customFormat="false" ht="73.1" hidden="false" customHeight="false" outlineLevel="0" collapsed="false">
      <c r="A122" s="22" t="n">
        <v>44133</v>
      </c>
      <c r="B122" s="16" t="s">
        <v>402</v>
      </c>
      <c r="C122" s="16" t="s">
        <v>403</v>
      </c>
      <c r="D122" s="16" t="s">
        <v>320</v>
      </c>
      <c r="E122" s="24" t="s">
        <v>59</v>
      </c>
      <c r="F122" s="25" t="s">
        <v>60</v>
      </c>
      <c r="G122" s="16" t="s">
        <v>321</v>
      </c>
      <c r="H122" s="18" t="n">
        <v>2189806230</v>
      </c>
      <c r="I122" s="23" t="n">
        <v>8927.72</v>
      </c>
    </row>
    <row r="123" customFormat="false" ht="73.1" hidden="false" customHeight="false" outlineLevel="0" collapsed="false">
      <c r="A123" s="22" t="n">
        <v>44133</v>
      </c>
      <c r="B123" s="16" t="s">
        <v>404</v>
      </c>
      <c r="C123" s="16" t="s">
        <v>405</v>
      </c>
      <c r="D123" s="16" t="s">
        <v>320</v>
      </c>
      <c r="E123" s="24" t="s">
        <v>59</v>
      </c>
      <c r="F123" s="25" t="s">
        <v>60</v>
      </c>
      <c r="G123" s="16" t="s">
        <v>321</v>
      </c>
      <c r="H123" s="18" t="n">
        <v>2189806230</v>
      </c>
      <c r="I123" s="23" t="n">
        <v>11417.69</v>
      </c>
    </row>
    <row r="124" customFormat="false" ht="49.25" hidden="false" customHeight="false" outlineLevel="0" collapsed="false">
      <c r="A124" s="2" t="n">
        <v>44133</v>
      </c>
      <c r="B124" s="7" t="s">
        <v>406</v>
      </c>
      <c r="C124" s="7" t="s">
        <v>407</v>
      </c>
      <c r="D124" s="7" t="s">
        <v>205</v>
      </c>
      <c r="E124" s="7" t="s">
        <v>71</v>
      </c>
      <c r="F124" s="8" t="s">
        <v>72</v>
      </c>
      <c r="G124" s="7" t="s">
        <v>73</v>
      </c>
      <c r="H124" s="8" t="s">
        <v>74</v>
      </c>
      <c r="I124" s="20" t="n">
        <v>2740</v>
      </c>
    </row>
    <row r="125" customFormat="false" ht="49.25" hidden="false" customHeight="false" outlineLevel="0" collapsed="false">
      <c r="A125" s="2" t="n">
        <v>44133</v>
      </c>
      <c r="B125" s="7" t="s">
        <v>408</v>
      </c>
      <c r="C125" s="7" t="s">
        <v>69</v>
      </c>
      <c r="D125" s="7" t="s">
        <v>70</v>
      </c>
      <c r="E125" s="7" t="s">
        <v>71</v>
      </c>
      <c r="F125" s="8" t="s">
        <v>72</v>
      </c>
      <c r="G125" s="7" t="s">
        <v>73</v>
      </c>
      <c r="H125" s="8" t="s">
        <v>74</v>
      </c>
      <c r="I125" s="20" t="n">
        <v>2980</v>
      </c>
    </row>
    <row r="126" customFormat="false" ht="49.25" hidden="false" customHeight="false" outlineLevel="0" collapsed="false">
      <c r="A126" s="2" t="n">
        <v>44133</v>
      </c>
      <c r="B126" s="7" t="s">
        <v>409</v>
      </c>
      <c r="C126" s="7" t="s">
        <v>410</v>
      </c>
      <c r="D126" s="7" t="s">
        <v>411</v>
      </c>
      <c r="E126" s="7" t="s">
        <v>71</v>
      </c>
      <c r="F126" s="8" t="s">
        <v>72</v>
      </c>
      <c r="G126" s="7" t="s">
        <v>73</v>
      </c>
      <c r="H126" s="8" t="s">
        <v>74</v>
      </c>
      <c r="I126" s="20" t="n">
        <v>1313</v>
      </c>
    </row>
    <row r="127" customFormat="false" ht="158.2" hidden="false" customHeight="false" outlineLevel="0" collapsed="false">
      <c r="A127" s="2" t="n">
        <v>44134</v>
      </c>
      <c r="B127" s="9" t="s">
        <v>412</v>
      </c>
      <c r="C127" s="10" t="s">
        <v>413</v>
      </c>
      <c r="D127" s="9" t="s">
        <v>414</v>
      </c>
      <c r="E127" s="11" t="s">
        <v>49</v>
      </c>
      <c r="F127" s="12" t="n">
        <v>3341351</v>
      </c>
      <c r="G127" s="9" t="s">
        <v>415</v>
      </c>
      <c r="H127" s="3" t="s">
        <v>416</v>
      </c>
      <c r="I127" s="13" t="n">
        <v>5858.4</v>
      </c>
    </row>
    <row r="128" customFormat="false" ht="37.3" hidden="false" customHeight="false" outlineLevel="0" collapsed="false">
      <c r="A128" s="6" t="n">
        <v>44134</v>
      </c>
      <c r="B128" s="7" t="str">
        <f aca="false">HYPERLINK("https://my.zakupki.prom.ua/remote/dispatcher/state_purchase_view/20626184", "UA-2020-10-30-004420-c")</f>
        <v>UA-2020-10-30-004420-c</v>
      </c>
      <c r="C128" s="7" t="s">
        <v>417</v>
      </c>
      <c r="D128" s="7" t="s">
        <v>418</v>
      </c>
      <c r="E128" s="7" t="s">
        <v>23</v>
      </c>
      <c r="F128" s="8" t="s">
        <v>24</v>
      </c>
      <c r="G128" s="7" t="s">
        <v>419</v>
      </c>
      <c r="H128" s="8" t="s">
        <v>301</v>
      </c>
      <c r="I128" s="5" t="n">
        <v>30000</v>
      </c>
    </row>
    <row r="129" customFormat="false" ht="15.8" hidden="false" customHeight="false" outlineLevel="0" collapsed="false">
      <c r="A129" s="2" t="n">
        <v>44137</v>
      </c>
      <c r="B129" s="21" t="s">
        <v>102</v>
      </c>
      <c r="C129" s="9" t="s">
        <v>420</v>
      </c>
      <c r="D129" s="4"/>
      <c r="E129" s="4" t="s">
        <v>104</v>
      </c>
      <c r="F129" s="3" t="s">
        <v>105</v>
      </c>
      <c r="G129" s="4" t="s">
        <v>421</v>
      </c>
      <c r="H129" s="3" t="n">
        <v>2696203381</v>
      </c>
      <c r="I129" s="5" t="n">
        <v>2516</v>
      </c>
    </row>
    <row r="130" customFormat="false" ht="37.3" hidden="false" customHeight="false" outlineLevel="0" collapsed="false">
      <c r="A130" s="2" t="n">
        <v>44137</v>
      </c>
      <c r="B130" s="7" t="s">
        <v>422</v>
      </c>
      <c r="C130" s="7" t="s">
        <v>423</v>
      </c>
      <c r="D130" s="7" t="s">
        <v>128</v>
      </c>
      <c r="E130" s="4" t="s">
        <v>40</v>
      </c>
      <c r="F130" s="3" t="s">
        <v>41</v>
      </c>
      <c r="G130" s="7" t="s">
        <v>133</v>
      </c>
      <c r="H130" s="8" t="n">
        <v>31222520</v>
      </c>
      <c r="I130" s="5" t="n">
        <v>1120</v>
      </c>
    </row>
    <row r="131" customFormat="false" ht="49.25" hidden="false" customHeight="false" outlineLevel="0" collapsed="false">
      <c r="A131" s="2" t="n">
        <v>44137</v>
      </c>
      <c r="B131" s="7" t="s">
        <v>424</v>
      </c>
      <c r="C131" s="7" t="s">
        <v>425</v>
      </c>
      <c r="D131" s="7" t="s">
        <v>136</v>
      </c>
      <c r="E131" s="4" t="s">
        <v>40</v>
      </c>
      <c r="F131" s="3" t="s">
        <v>41</v>
      </c>
      <c r="G131" s="7" t="s">
        <v>129</v>
      </c>
      <c r="H131" s="8" t="n">
        <v>41331842</v>
      </c>
      <c r="I131" s="5" t="n">
        <v>27500</v>
      </c>
    </row>
    <row r="132" customFormat="false" ht="74.6" hidden="false" customHeight="false" outlineLevel="0" collapsed="false">
      <c r="A132" s="2" t="n">
        <v>44137</v>
      </c>
      <c r="B132" s="9" t="s">
        <v>426</v>
      </c>
      <c r="C132" s="10" t="s">
        <v>427</v>
      </c>
      <c r="D132" s="9" t="s">
        <v>428</v>
      </c>
      <c r="E132" s="11" t="s">
        <v>49</v>
      </c>
      <c r="F132" s="12" t="n">
        <v>3341351</v>
      </c>
      <c r="G132" s="9" t="s">
        <v>429</v>
      </c>
      <c r="H132" s="3" t="s">
        <v>430</v>
      </c>
      <c r="I132" s="13" t="n">
        <v>670</v>
      </c>
    </row>
    <row r="133" customFormat="false" ht="37.3" hidden="false" customHeight="false" outlineLevel="0" collapsed="false">
      <c r="A133" s="6" t="n">
        <v>44137</v>
      </c>
      <c r="B133" s="7" t="str">
        <f aca="false">HYPERLINK("https://my.zakupki.prom.ua/remote/dispatcher/state_purchase_view/20665881", "UA-2020-11-02-006497-c")</f>
        <v>UA-2020-11-02-006497-c</v>
      </c>
      <c r="C133" s="7" t="s">
        <v>431</v>
      </c>
      <c r="D133" s="7" t="s">
        <v>432</v>
      </c>
      <c r="E133" s="7" t="s">
        <v>23</v>
      </c>
      <c r="F133" s="8" t="s">
        <v>24</v>
      </c>
      <c r="G133" s="7" t="s">
        <v>433</v>
      </c>
      <c r="H133" s="8" t="s">
        <v>434</v>
      </c>
      <c r="I133" s="5" t="n">
        <v>22300</v>
      </c>
    </row>
    <row r="134" customFormat="false" ht="37.3" hidden="false" customHeight="false" outlineLevel="0" collapsed="false">
      <c r="A134" s="6" t="n">
        <v>44137</v>
      </c>
      <c r="B134" s="7" t="str">
        <f aca="false">HYPERLINK("https://my.zakupki.prom.ua/remote/dispatcher/state_purchase_view/20661289", "UA-2020-11-02-005271-c")</f>
        <v>UA-2020-11-02-005271-c</v>
      </c>
      <c r="C134" s="7" t="s">
        <v>435</v>
      </c>
      <c r="D134" s="7" t="s">
        <v>436</v>
      </c>
      <c r="E134" s="7" t="s">
        <v>23</v>
      </c>
      <c r="F134" s="8" t="s">
        <v>24</v>
      </c>
      <c r="G134" s="7" t="s">
        <v>92</v>
      </c>
      <c r="H134" s="8" t="s">
        <v>93</v>
      </c>
      <c r="I134" s="5" t="n">
        <v>916</v>
      </c>
    </row>
    <row r="135" customFormat="false" ht="49.25" hidden="false" customHeight="false" outlineLevel="0" collapsed="false">
      <c r="A135" s="6" t="n">
        <v>44137</v>
      </c>
      <c r="B135" s="7" t="str">
        <f aca="false">HYPERLINK("https://my.zakupki.prom.ua/remote/dispatcher/state_purchase_view/20645586", "UA-2020-11-02-000879-c")</f>
        <v>UA-2020-11-02-000879-c</v>
      </c>
      <c r="C135" s="7" t="s">
        <v>437</v>
      </c>
      <c r="D135" s="7" t="s">
        <v>109</v>
      </c>
      <c r="E135" s="7" t="s">
        <v>23</v>
      </c>
      <c r="F135" s="8" t="s">
        <v>24</v>
      </c>
      <c r="G135" s="7" t="s">
        <v>110</v>
      </c>
      <c r="H135" s="8" t="s">
        <v>111</v>
      </c>
      <c r="I135" s="5" t="n">
        <v>861</v>
      </c>
    </row>
    <row r="136" customFormat="false" ht="61.15" hidden="false" customHeight="false" outlineLevel="0" collapsed="false">
      <c r="A136" s="6" t="n">
        <v>44137</v>
      </c>
      <c r="B136" s="7" t="str">
        <f aca="false">HYPERLINK("https://my.zakupki.prom.ua/remote/dispatcher/state_purchase_view/20644622", "UA-2020-11-02-000641-c")</f>
        <v>UA-2020-11-02-000641-c</v>
      </c>
      <c r="C136" s="7" t="s">
        <v>438</v>
      </c>
      <c r="D136" s="7" t="s">
        <v>117</v>
      </c>
      <c r="E136" s="7" t="s">
        <v>23</v>
      </c>
      <c r="F136" s="8" t="s">
        <v>24</v>
      </c>
      <c r="G136" s="7" t="s">
        <v>118</v>
      </c>
      <c r="H136" s="8" t="s">
        <v>119</v>
      </c>
      <c r="I136" s="5" t="n">
        <v>619</v>
      </c>
    </row>
    <row r="137" customFormat="false" ht="37.3" hidden="false" customHeight="false" outlineLevel="0" collapsed="false">
      <c r="A137" s="6" t="n">
        <v>44137</v>
      </c>
      <c r="B137" s="7" t="str">
        <f aca="false">HYPERLINK("https://my.zakupki.prom.ua/remote/dispatcher/state_purchase_view/20643504", "UA-2020-11-02-000332-c")</f>
        <v>UA-2020-11-02-000332-c</v>
      </c>
      <c r="C137" s="7" t="s">
        <v>439</v>
      </c>
      <c r="D137" s="7" t="s">
        <v>440</v>
      </c>
      <c r="E137" s="7" t="s">
        <v>23</v>
      </c>
      <c r="F137" s="8" t="s">
        <v>24</v>
      </c>
      <c r="G137" s="7" t="s">
        <v>295</v>
      </c>
      <c r="H137" s="8" t="s">
        <v>296</v>
      </c>
      <c r="I137" s="5" t="n">
        <v>2946</v>
      </c>
    </row>
    <row r="138" customFormat="false" ht="73.1" hidden="false" customHeight="false" outlineLevel="0" collapsed="false">
      <c r="A138" s="6" t="n">
        <v>44137</v>
      </c>
      <c r="B138" s="7" t="str">
        <f aca="false">HYPERLINK("https://my.zakupki.prom.ua/remote/dispatcher/state_purchase_view/20643039", "UA-2020-11-02-000229-c")</f>
        <v>UA-2020-11-02-000229-c</v>
      </c>
      <c r="C138" s="7" t="s">
        <v>441</v>
      </c>
      <c r="D138" s="7" t="s">
        <v>109</v>
      </c>
      <c r="E138" s="7" t="s">
        <v>23</v>
      </c>
      <c r="F138" s="8" t="s">
        <v>24</v>
      </c>
      <c r="G138" s="7" t="s">
        <v>110</v>
      </c>
      <c r="H138" s="8" t="s">
        <v>111</v>
      </c>
      <c r="I138" s="5" t="n">
        <v>14834</v>
      </c>
    </row>
    <row r="139" customFormat="false" ht="37.3" hidden="false" customHeight="false" outlineLevel="0" collapsed="false">
      <c r="A139" s="6" t="n">
        <v>44137</v>
      </c>
      <c r="B139" s="7" t="str">
        <f aca="false">HYPERLINK("https://my.zakupki.prom.ua/remote/dispatcher/state_purchase_view/20642709", "UA-2020-11-02-000124-c")</f>
        <v>UA-2020-11-02-000124-c</v>
      </c>
      <c r="C139" s="7" t="s">
        <v>442</v>
      </c>
      <c r="D139" s="7" t="s">
        <v>230</v>
      </c>
      <c r="E139" s="7" t="s">
        <v>23</v>
      </c>
      <c r="F139" s="8" t="s">
        <v>24</v>
      </c>
      <c r="G139" s="7" t="s">
        <v>443</v>
      </c>
      <c r="H139" s="8" t="s">
        <v>444</v>
      </c>
      <c r="I139" s="5" t="n">
        <v>1400</v>
      </c>
    </row>
    <row r="140" customFormat="false" ht="49.25" hidden="false" customHeight="false" outlineLevel="0" collapsed="false">
      <c r="A140" s="2" t="n">
        <v>44138</v>
      </c>
      <c r="B140" s="7" t="s">
        <v>445</v>
      </c>
      <c r="C140" s="7" t="s">
        <v>446</v>
      </c>
      <c r="D140" s="7" t="s">
        <v>83</v>
      </c>
      <c r="E140" s="4" t="s">
        <v>40</v>
      </c>
      <c r="F140" s="3" t="s">
        <v>41</v>
      </c>
      <c r="G140" s="7" t="s">
        <v>447</v>
      </c>
      <c r="H140" s="8" t="n">
        <v>1974306055</v>
      </c>
      <c r="I140" s="5" t="n">
        <v>2686.65</v>
      </c>
    </row>
    <row r="141" customFormat="false" ht="62.65" hidden="false" customHeight="false" outlineLevel="0" collapsed="false">
      <c r="A141" s="2" t="n">
        <v>44138</v>
      </c>
      <c r="B141" s="9" t="s">
        <v>448</v>
      </c>
      <c r="C141" s="10" t="s">
        <v>449</v>
      </c>
      <c r="D141" s="9" t="s">
        <v>48</v>
      </c>
      <c r="E141" s="11" t="s">
        <v>49</v>
      </c>
      <c r="F141" s="12" t="n">
        <v>3341351</v>
      </c>
      <c r="G141" s="9" t="s">
        <v>450</v>
      </c>
      <c r="H141" s="3" t="s">
        <v>451</v>
      </c>
      <c r="I141" s="13" t="n">
        <v>480</v>
      </c>
    </row>
    <row r="142" customFormat="false" ht="62.65" hidden="false" customHeight="false" outlineLevel="0" collapsed="false">
      <c r="A142" s="2" t="n">
        <v>44138</v>
      </c>
      <c r="B142" s="9" t="s">
        <v>452</v>
      </c>
      <c r="C142" s="10" t="s">
        <v>453</v>
      </c>
      <c r="D142" s="9" t="s">
        <v>454</v>
      </c>
      <c r="E142" s="11" t="s">
        <v>49</v>
      </c>
      <c r="F142" s="12" t="n">
        <v>3341351</v>
      </c>
      <c r="G142" s="9" t="s">
        <v>455</v>
      </c>
      <c r="H142" s="3" t="s">
        <v>456</v>
      </c>
      <c r="I142" s="13" t="n">
        <v>611.28</v>
      </c>
    </row>
    <row r="143" customFormat="false" ht="37.3" hidden="false" customHeight="false" outlineLevel="0" collapsed="false">
      <c r="A143" s="6" t="n">
        <v>44138</v>
      </c>
      <c r="B143" s="7" t="str">
        <f aca="false">HYPERLINK("https://my.zakupki.prom.ua/remote/dispatcher/state_purchase_view/20707028", "UA-2020-11-03-006977-c")</f>
        <v>UA-2020-11-03-006977-c</v>
      </c>
      <c r="C143" s="7" t="s">
        <v>457</v>
      </c>
      <c r="D143" s="7" t="s">
        <v>458</v>
      </c>
      <c r="E143" s="7" t="s">
        <v>23</v>
      </c>
      <c r="F143" s="8" t="s">
        <v>24</v>
      </c>
      <c r="G143" s="7" t="s">
        <v>295</v>
      </c>
      <c r="H143" s="8" t="s">
        <v>296</v>
      </c>
      <c r="I143" s="5" t="n">
        <v>2906</v>
      </c>
    </row>
    <row r="144" customFormat="false" ht="37.3" hidden="false" customHeight="false" outlineLevel="0" collapsed="false">
      <c r="A144" s="6" t="n">
        <v>44138</v>
      </c>
      <c r="B144" s="7" t="str">
        <f aca="false">HYPERLINK("https://my.zakupki.prom.ua/remote/dispatcher/state_purchase_view/20705651", "UA-2020-11-03-006654-c")</f>
        <v>UA-2020-11-03-006654-c</v>
      </c>
      <c r="C144" s="7" t="s">
        <v>459</v>
      </c>
      <c r="D144" s="7" t="s">
        <v>460</v>
      </c>
      <c r="E144" s="7" t="s">
        <v>23</v>
      </c>
      <c r="F144" s="8" t="s">
        <v>24</v>
      </c>
      <c r="G144" s="7" t="s">
        <v>92</v>
      </c>
      <c r="H144" s="8" t="s">
        <v>93</v>
      </c>
      <c r="I144" s="5" t="n">
        <v>310</v>
      </c>
    </row>
    <row r="145" customFormat="false" ht="73.1" hidden="false" customHeight="false" outlineLevel="0" collapsed="false">
      <c r="A145" s="6" t="n">
        <v>44138</v>
      </c>
      <c r="B145" s="7" t="str">
        <f aca="false">HYPERLINK("https://my.zakupki.prom.ua/remote/dispatcher/state_purchase_view/20703999", "UA-2020-11-03-006198-c")</f>
        <v>UA-2020-11-03-006198-c</v>
      </c>
      <c r="C145" s="7" t="s">
        <v>461</v>
      </c>
      <c r="D145" s="7" t="s">
        <v>462</v>
      </c>
      <c r="E145" s="7" t="s">
        <v>23</v>
      </c>
      <c r="F145" s="8" t="s">
        <v>24</v>
      </c>
      <c r="G145" s="7" t="s">
        <v>463</v>
      </c>
      <c r="H145" s="8" t="s">
        <v>464</v>
      </c>
      <c r="I145" s="5" t="n">
        <v>2000</v>
      </c>
    </row>
    <row r="146" customFormat="false" ht="49.25" hidden="false" customHeight="false" outlineLevel="0" collapsed="false">
      <c r="A146" s="6" t="n">
        <v>44138</v>
      </c>
      <c r="B146" s="7" t="str">
        <f aca="false">HYPERLINK("https://my.zakupki.prom.ua/remote/dispatcher/state_purchase_view/20692544", "UA-2020-11-03-002953-c")</f>
        <v>UA-2020-11-03-002953-c</v>
      </c>
      <c r="C146" s="7" t="s">
        <v>465</v>
      </c>
      <c r="D146" s="7" t="s">
        <v>117</v>
      </c>
      <c r="E146" s="7" t="s">
        <v>23</v>
      </c>
      <c r="F146" s="8" t="s">
        <v>24</v>
      </c>
      <c r="G146" s="7" t="s">
        <v>118</v>
      </c>
      <c r="H146" s="8" t="s">
        <v>119</v>
      </c>
      <c r="I146" s="5" t="n">
        <v>268</v>
      </c>
    </row>
    <row r="147" customFormat="false" ht="61.15" hidden="false" customHeight="false" outlineLevel="0" collapsed="false">
      <c r="A147" s="6" t="n">
        <v>44138</v>
      </c>
      <c r="B147" s="7" t="str">
        <f aca="false">HYPERLINK("https://my.zakupki.prom.ua/remote/dispatcher/state_purchase_view/20688525", "UA-2020-11-03-001900-c")</f>
        <v>UA-2020-11-03-001900-c</v>
      </c>
      <c r="C147" s="7" t="s">
        <v>466</v>
      </c>
      <c r="D147" s="7" t="s">
        <v>117</v>
      </c>
      <c r="E147" s="7" t="s">
        <v>23</v>
      </c>
      <c r="F147" s="8" t="s">
        <v>24</v>
      </c>
      <c r="G147" s="7" t="s">
        <v>118</v>
      </c>
      <c r="H147" s="8" t="s">
        <v>119</v>
      </c>
      <c r="I147" s="5" t="n">
        <v>5432</v>
      </c>
    </row>
    <row r="148" customFormat="false" ht="61.15" hidden="false" customHeight="false" outlineLevel="0" collapsed="false">
      <c r="A148" s="6" t="n">
        <v>44138</v>
      </c>
      <c r="B148" s="7" t="str">
        <f aca="false">HYPERLINK("https://my.zakupki.prom.ua/remote/dispatcher/state_purchase_view/20687485", "UA-2020-11-03-001558-c")</f>
        <v>UA-2020-11-03-001558-c</v>
      </c>
      <c r="C148" s="7" t="s">
        <v>467</v>
      </c>
      <c r="D148" s="7" t="s">
        <v>109</v>
      </c>
      <c r="E148" s="7" t="s">
        <v>23</v>
      </c>
      <c r="F148" s="8" t="s">
        <v>24</v>
      </c>
      <c r="G148" s="7" t="s">
        <v>110</v>
      </c>
      <c r="H148" s="8" t="s">
        <v>111</v>
      </c>
      <c r="I148" s="5" t="n">
        <v>16507</v>
      </c>
    </row>
    <row r="149" customFormat="false" ht="37.3" hidden="false" customHeight="false" outlineLevel="0" collapsed="false">
      <c r="A149" s="6" t="n">
        <v>44138</v>
      </c>
      <c r="B149" s="7" t="str">
        <f aca="false">HYPERLINK("https://my.zakupki.prom.ua/remote/dispatcher/state_purchase_view/20684982", "UA-2020-11-03-000951-c")</f>
        <v>UA-2020-11-03-000951-c</v>
      </c>
      <c r="C149" s="7" t="s">
        <v>468</v>
      </c>
      <c r="D149" s="7" t="s">
        <v>469</v>
      </c>
      <c r="E149" s="7" t="s">
        <v>23</v>
      </c>
      <c r="F149" s="8" t="s">
        <v>24</v>
      </c>
      <c r="G149" s="7" t="s">
        <v>92</v>
      </c>
      <c r="H149" s="8" t="s">
        <v>93</v>
      </c>
      <c r="I149" s="5" t="n">
        <v>418</v>
      </c>
    </row>
    <row r="150" customFormat="false" ht="37.3" hidden="false" customHeight="false" outlineLevel="0" collapsed="false">
      <c r="A150" s="6" t="n">
        <v>44138</v>
      </c>
      <c r="B150" s="7" t="str">
        <f aca="false">HYPERLINK("https://my.zakupki.prom.ua/remote/dispatcher/state_purchase_view/20683273", "UA-2020-11-03-000530-c")</f>
        <v>UA-2020-11-03-000530-c</v>
      </c>
      <c r="C150" s="7" t="s">
        <v>470</v>
      </c>
      <c r="D150" s="7" t="s">
        <v>268</v>
      </c>
      <c r="E150" s="7" t="s">
        <v>23</v>
      </c>
      <c r="F150" s="8" t="s">
        <v>24</v>
      </c>
      <c r="G150" s="7" t="s">
        <v>295</v>
      </c>
      <c r="H150" s="8" t="s">
        <v>296</v>
      </c>
      <c r="I150" s="5" t="n">
        <v>2974.5</v>
      </c>
    </row>
    <row r="151" customFormat="false" ht="62.65" hidden="false" customHeight="false" outlineLevel="0" collapsed="false">
      <c r="A151" s="2" t="n">
        <v>44139</v>
      </c>
      <c r="B151" s="9" t="s">
        <v>471</v>
      </c>
      <c r="C151" s="10" t="s">
        <v>472</v>
      </c>
      <c r="D151" s="9" t="s">
        <v>473</v>
      </c>
      <c r="E151" s="11" t="s">
        <v>49</v>
      </c>
      <c r="F151" s="12" t="n">
        <v>3341351</v>
      </c>
      <c r="G151" s="9" t="s">
        <v>474</v>
      </c>
      <c r="H151" s="3" t="s">
        <v>475</v>
      </c>
      <c r="I151" s="13" t="n">
        <v>4369.8</v>
      </c>
    </row>
    <row r="152" customFormat="false" ht="62.65" hidden="false" customHeight="false" outlineLevel="0" collapsed="false">
      <c r="A152" s="2" t="n">
        <v>44139</v>
      </c>
      <c r="B152" s="9" t="s">
        <v>476</v>
      </c>
      <c r="C152" s="10" t="s">
        <v>477</v>
      </c>
      <c r="D152" s="9" t="s">
        <v>478</v>
      </c>
      <c r="E152" s="11" t="s">
        <v>49</v>
      </c>
      <c r="F152" s="12" t="n">
        <v>3341351</v>
      </c>
      <c r="G152" s="9" t="s">
        <v>479</v>
      </c>
      <c r="H152" s="3" t="s">
        <v>480</v>
      </c>
      <c r="I152" s="13" t="n">
        <v>49000</v>
      </c>
    </row>
    <row r="153" customFormat="false" ht="37.3" hidden="false" customHeight="false" outlineLevel="0" collapsed="false">
      <c r="A153" s="6" t="n">
        <v>44139</v>
      </c>
      <c r="B153" s="7" t="str">
        <f aca="false">HYPERLINK("https://my.zakupki.prom.ua/remote/dispatcher/state_purchase_view/20763248", "UA-2020-11-04-010951-c")</f>
        <v>UA-2020-11-04-010951-c</v>
      </c>
      <c r="C153" s="7" t="s">
        <v>481</v>
      </c>
      <c r="D153" s="7" t="s">
        <v>215</v>
      </c>
      <c r="E153" s="7" t="s">
        <v>23</v>
      </c>
      <c r="F153" s="8" t="s">
        <v>24</v>
      </c>
      <c r="G153" s="7" t="s">
        <v>84</v>
      </c>
      <c r="H153" s="8" t="s">
        <v>85</v>
      </c>
      <c r="I153" s="5" t="n">
        <v>5500</v>
      </c>
    </row>
    <row r="154" customFormat="false" ht="37.3" hidden="false" customHeight="false" outlineLevel="0" collapsed="false">
      <c r="A154" s="6" t="n">
        <v>44139</v>
      </c>
      <c r="B154" s="7" t="str">
        <f aca="false">HYPERLINK("https://my.zakupki.prom.ua/remote/dispatcher/state_purchase_view/20761289", "UA-2020-11-04-010441-c")</f>
        <v>UA-2020-11-04-010441-c</v>
      </c>
      <c r="C154" s="7" t="s">
        <v>482</v>
      </c>
      <c r="D154" s="7" t="s">
        <v>483</v>
      </c>
      <c r="E154" s="7" t="s">
        <v>23</v>
      </c>
      <c r="F154" s="8" t="s">
        <v>24</v>
      </c>
      <c r="G154" s="7" t="s">
        <v>484</v>
      </c>
      <c r="H154" s="8" t="s">
        <v>485</v>
      </c>
      <c r="I154" s="5" t="n">
        <v>6108.38</v>
      </c>
    </row>
    <row r="155" customFormat="false" ht="37.3" hidden="false" customHeight="false" outlineLevel="0" collapsed="false">
      <c r="A155" s="6" t="n">
        <v>44139</v>
      </c>
      <c r="B155" s="7" t="str">
        <f aca="false">HYPERLINK("https://my.zakupki.prom.ua/remote/dispatcher/state_purchase_view/20751551", "UA-2020-11-04-007724-c")</f>
        <v>UA-2020-11-04-007724-c</v>
      </c>
      <c r="C155" s="7" t="s">
        <v>486</v>
      </c>
      <c r="D155" s="7" t="s">
        <v>215</v>
      </c>
      <c r="E155" s="7" t="s">
        <v>23</v>
      </c>
      <c r="F155" s="8" t="s">
        <v>24</v>
      </c>
      <c r="G155" s="7" t="s">
        <v>84</v>
      </c>
      <c r="H155" s="8" t="s">
        <v>85</v>
      </c>
      <c r="I155" s="5" t="n">
        <v>5500</v>
      </c>
    </row>
    <row r="156" customFormat="false" ht="49.25" hidden="false" customHeight="false" outlineLevel="0" collapsed="false">
      <c r="A156" s="6" t="n">
        <v>44139</v>
      </c>
      <c r="B156" s="7" t="str">
        <f aca="false">HYPERLINK("https://my.zakupki.prom.ua/remote/dispatcher/state_purchase_view/20743549", "UA-2020-11-04-005472-c")</f>
        <v>UA-2020-11-04-005472-c</v>
      </c>
      <c r="C156" s="7" t="s">
        <v>487</v>
      </c>
      <c r="D156" s="7" t="s">
        <v>83</v>
      </c>
      <c r="E156" s="7" t="s">
        <v>23</v>
      </c>
      <c r="F156" s="8" t="s">
        <v>24</v>
      </c>
      <c r="G156" s="7" t="s">
        <v>488</v>
      </c>
      <c r="H156" s="8" t="s">
        <v>489</v>
      </c>
      <c r="I156" s="5" t="n">
        <v>10500</v>
      </c>
    </row>
    <row r="157" customFormat="false" ht="37.3" hidden="false" customHeight="false" outlineLevel="0" collapsed="false">
      <c r="A157" s="6" t="n">
        <v>44139</v>
      </c>
      <c r="B157" s="7" t="str">
        <f aca="false">HYPERLINK("https://my.zakupki.prom.ua/remote/dispatcher/state_purchase_view/20728644", "UA-2020-11-04-001162-c")</f>
        <v>UA-2020-11-04-001162-c</v>
      </c>
      <c r="C157" s="7" t="s">
        <v>490</v>
      </c>
      <c r="D157" s="7" t="s">
        <v>491</v>
      </c>
      <c r="E157" s="7" t="s">
        <v>23</v>
      </c>
      <c r="F157" s="8" t="s">
        <v>24</v>
      </c>
      <c r="G157" s="7" t="s">
        <v>492</v>
      </c>
      <c r="H157" s="8" t="s">
        <v>493</v>
      </c>
      <c r="I157" s="5" t="n">
        <v>1913</v>
      </c>
    </row>
    <row r="158" customFormat="false" ht="49.25" hidden="false" customHeight="false" outlineLevel="0" collapsed="false">
      <c r="A158" s="6" t="n">
        <v>44139</v>
      </c>
      <c r="B158" s="7" t="str">
        <f aca="false">HYPERLINK("https://my.zakupki.prom.ua/remote/dispatcher/state_purchase_view/20727774", "UA-2020-11-04-000874-c")</f>
        <v>UA-2020-11-04-000874-c</v>
      </c>
      <c r="C158" s="7" t="s">
        <v>494</v>
      </c>
      <c r="D158" s="7" t="s">
        <v>83</v>
      </c>
      <c r="E158" s="7" t="s">
        <v>23</v>
      </c>
      <c r="F158" s="8" t="s">
        <v>24</v>
      </c>
      <c r="G158" s="7" t="s">
        <v>495</v>
      </c>
      <c r="H158" s="8" t="s">
        <v>496</v>
      </c>
      <c r="I158" s="5" t="n">
        <v>180</v>
      </c>
    </row>
    <row r="159" customFormat="false" ht="49.25" hidden="false" customHeight="false" outlineLevel="0" collapsed="false">
      <c r="A159" s="6" t="n">
        <v>44139</v>
      </c>
      <c r="B159" s="7" t="str">
        <f aca="false">HYPERLINK("https://my.zakupki.prom.ua/remote/dispatcher/state_purchase_view/20726788", "UA-2020-11-04-000622-c")</f>
        <v>UA-2020-11-04-000622-c</v>
      </c>
      <c r="C159" s="7" t="s">
        <v>497</v>
      </c>
      <c r="D159" s="7" t="s">
        <v>117</v>
      </c>
      <c r="E159" s="7" t="s">
        <v>23</v>
      </c>
      <c r="F159" s="8" t="s">
        <v>24</v>
      </c>
      <c r="G159" s="7" t="s">
        <v>118</v>
      </c>
      <c r="H159" s="8" t="s">
        <v>119</v>
      </c>
      <c r="I159" s="5" t="n">
        <v>4537</v>
      </c>
    </row>
    <row r="160" customFormat="false" ht="61.15" hidden="false" customHeight="false" outlineLevel="0" collapsed="false">
      <c r="A160" s="6" t="n">
        <v>44139</v>
      </c>
      <c r="B160" s="7" t="str">
        <f aca="false">HYPERLINK("https://my.zakupki.prom.ua/remote/dispatcher/state_purchase_view/20725986", "UA-2020-11-04-000361-c")</f>
        <v>UA-2020-11-04-000361-c</v>
      </c>
      <c r="C160" s="7" t="s">
        <v>498</v>
      </c>
      <c r="D160" s="7" t="s">
        <v>117</v>
      </c>
      <c r="E160" s="7" t="s">
        <v>23</v>
      </c>
      <c r="F160" s="8" t="s">
        <v>24</v>
      </c>
      <c r="G160" s="7" t="s">
        <v>118</v>
      </c>
      <c r="H160" s="8" t="s">
        <v>119</v>
      </c>
      <c r="I160" s="5" t="n">
        <v>3348</v>
      </c>
    </row>
    <row r="161" customFormat="false" ht="61.15" hidden="false" customHeight="false" outlineLevel="0" collapsed="false">
      <c r="A161" s="6" t="n">
        <v>44139</v>
      </c>
      <c r="B161" s="7" t="str">
        <f aca="false">HYPERLINK("https://my.zakupki.prom.ua/remote/dispatcher/state_purchase_view/20725068", "UA-2020-11-04-000101-c")</f>
        <v>UA-2020-11-04-000101-c</v>
      </c>
      <c r="C161" s="7" t="s">
        <v>499</v>
      </c>
      <c r="D161" s="7" t="s">
        <v>117</v>
      </c>
      <c r="E161" s="7" t="s">
        <v>23</v>
      </c>
      <c r="F161" s="8" t="s">
        <v>24</v>
      </c>
      <c r="G161" s="7" t="s">
        <v>118</v>
      </c>
      <c r="H161" s="8" t="s">
        <v>119</v>
      </c>
      <c r="I161" s="5" t="n">
        <v>10644</v>
      </c>
    </row>
    <row r="162" customFormat="false" ht="73.1" hidden="false" customHeight="false" outlineLevel="0" collapsed="false">
      <c r="A162" s="22" t="n">
        <v>44139</v>
      </c>
      <c r="B162" s="16" t="s">
        <v>500</v>
      </c>
      <c r="C162" s="16" t="s">
        <v>501</v>
      </c>
      <c r="D162" s="16" t="s">
        <v>320</v>
      </c>
      <c r="E162" s="24" t="s">
        <v>59</v>
      </c>
      <c r="F162" s="25" t="s">
        <v>60</v>
      </c>
      <c r="G162" s="16" t="s">
        <v>321</v>
      </c>
      <c r="H162" s="18" t="n">
        <v>2189806230</v>
      </c>
      <c r="I162" s="23" t="n">
        <v>8379.69</v>
      </c>
    </row>
    <row r="163" customFormat="false" ht="73.1" hidden="false" customHeight="false" outlineLevel="0" collapsed="false">
      <c r="A163" s="22" t="n">
        <v>44139</v>
      </c>
      <c r="B163" s="16" t="s">
        <v>502</v>
      </c>
      <c r="C163" s="16" t="s">
        <v>503</v>
      </c>
      <c r="D163" s="16" t="s">
        <v>320</v>
      </c>
      <c r="E163" s="24" t="s">
        <v>59</v>
      </c>
      <c r="F163" s="25" t="s">
        <v>60</v>
      </c>
      <c r="G163" s="16" t="s">
        <v>321</v>
      </c>
      <c r="H163" s="18" t="n">
        <v>2189806230</v>
      </c>
      <c r="I163" s="23" t="n">
        <v>8248.25</v>
      </c>
    </row>
    <row r="164" customFormat="false" ht="73.1" hidden="false" customHeight="false" outlineLevel="0" collapsed="false">
      <c r="A164" s="22" t="n">
        <v>44139</v>
      </c>
      <c r="B164" s="16" t="s">
        <v>504</v>
      </c>
      <c r="C164" s="16" t="s">
        <v>505</v>
      </c>
      <c r="D164" s="16" t="s">
        <v>320</v>
      </c>
      <c r="E164" s="24" t="s">
        <v>59</v>
      </c>
      <c r="F164" s="25" t="s">
        <v>60</v>
      </c>
      <c r="G164" s="16" t="s">
        <v>321</v>
      </c>
      <c r="H164" s="18" t="n">
        <v>2189806230</v>
      </c>
      <c r="I164" s="23" t="n">
        <v>9812.94</v>
      </c>
    </row>
    <row r="165" customFormat="false" ht="73.1" hidden="false" customHeight="false" outlineLevel="0" collapsed="false">
      <c r="A165" s="22" t="n">
        <v>44139</v>
      </c>
      <c r="B165" s="16" t="s">
        <v>506</v>
      </c>
      <c r="C165" s="16" t="s">
        <v>507</v>
      </c>
      <c r="D165" s="16" t="s">
        <v>320</v>
      </c>
      <c r="E165" s="24" t="s">
        <v>59</v>
      </c>
      <c r="F165" s="25" t="s">
        <v>60</v>
      </c>
      <c r="G165" s="16" t="s">
        <v>321</v>
      </c>
      <c r="H165" s="18" t="n">
        <v>2189806230</v>
      </c>
      <c r="I165" s="23" t="n">
        <v>9983.85</v>
      </c>
    </row>
    <row r="166" customFormat="false" ht="73.1" hidden="false" customHeight="false" outlineLevel="0" collapsed="false">
      <c r="A166" s="22" t="n">
        <v>44139</v>
      </c>
      <c r="B166" s="16" t="s">
        <v>508</v>
      </c>
      <c r="C166" s="16" t="s">
        <v>509</v>
      </c>
      <c r="D166" s="16" t="s">
        <v>320</v>
      </c>
      <c r="E166" s="24" t="s">
        <v>59</v>
      </c>
      <c r="F166" s="25" t="s">
        <v>60</v>
      </c>
      <c r="G166" s="16" t="s">
        <v>321</v>
      </c>
      <c r="H166" s="18" t="n">
        <v>2189806230</v>
      </c>
      <c r="I166" s="23" t="n">
        <v>9247.84</v>
      </c>
    </row>
    <row r="167" customFormat="false" ht="73.1" hidden="false" customHeight="false" outlineLevel="0" collapsed="false">
      <c r="A167" s="22" t="n">
        <v>44139</v>
      </c>
      <c r="B167" s="16" t="s">
        <v>510</v>
      </c>
      <c r="C167" s="16" t="s">
        <v>511</v>
      </c>
      <c r="D167" s="16" t="s">
        <v>320</v>
      </c>
      <c r="E167" s="24" t="s">
        <v>59</v>
      </c>
      <c r="F167" s="25" t="s">
        <v>60</v>
      </c>
      <c r="G167" s="16" t="s">
        <v>321</v>
      </c>
      <c r="H167" s="18" t="n">
        <v>2189806230</v>
      </c>
      <c r="I167" s="23" t="n">
        <v>9110.13</v>
      </c>
    </row>
    <row r="168" customFormat="false" ht="73.1" hidden="false" customHeight="false" outlineLevel="0" collapsed="false">
      <c r="A168" s="22" t="n">
        <v>44139</v>
      </c>
      <c r="B168" s="16" t="s">
        <v>512</v>
      </c>
      <c r="C168" s="16" t="s">
        <v>513</v>
      </c>
      <c r="D168" s="16" t="s">
        <v>320</v>
      </c>
      <c r="E168" s="24" t="s">
        <v>59</v>
      </c>
      <c r="F168" s="25" t="s">
        <v>60</v>
      </c>
      <c r="G168" s="16" t="s">
        <v>321</v>
      </c>
      <c r="H168" s="18" t="n">
        <v>2189806230</v>
      </c>
      <c r="I168" s="23" t="n">
        <v>9054.3</v>
      </c>
    </row>
    <row r="169" customFormat="false" ht="86.55" hidden="false" customHeight="false" outlineLevel="0" collapsed="false">
      <c r="A169" s="2" t="n">
        <v>44140</v>
      </c>
      <c r="B169" s="9" t="s">
        <v>514</v>
      </c>
      <c r="C169" s="10" t="s">
        <v>515</v>
      </c>
      <c r="D169" s="9" t="s">
        <v>516</v>
      </c>
      <c r="E169" s="11" t="s">
        <v>49</v>
      </c>
      <c r="F169" s="12" t="n">
        <v>3341351</v>
      </c>
      <c r="G169" s="9" t="s">
        <v>394</v>
      </c>
      <c r="H169" s="3" t="s">
        <v>395</v>
      </c>
      <c r="I169" s="13" t="n">
        <v>4302</v>
      </c>
    </row>
    <row r="170" customFormat="false" ht="49.25" hidden="false" customHeight="false" outlineLevel="0" collapsed="false">
      <c r="A170" s="6" t="n">
        <v>44140</v>
      </c>
      <c r="B170" s="7" t="str">
        <f aca="false">HYPERLINK("https://my.zakupki.prom.ua/remote/dispatcher/state_purchase_view/20775160", "UA-2020-11-05-001447-c")</f>
        <v>UA-2020-11-05-001447-c</v>
      </c>
      <c r="C170" s="7" t="s">
        <v>517</v>
      </c>
      <c r="D170" s="7" t="s">
        <v>83</v>
      </c>
      <c r="E170" s="7" t="s">
        <v>23</v>
      </c>
      <c r="F170" s="8" t="s">
        <v>24</v>
      </c>
      <c r="G170" s="7" t="s">
        <v>237</v>
      </c>
      <c r="H170" s="8" t="s">
        <v>518</v>
      </c>
      <c r="I170" s="5" t="n">
        <v>720</v>
      </c>
    </row>
    <row r="171" customFormat="false" ht="37.3" hidden="false" customHeight="false" outlineLevel="0" collapsed="false">
      <c r="A171" s="6" t="n">
        <v>44140</v>
      </c>
      <c r="B171" s="7" t="str">
        <f aca="false">HYPERLINK("https://my.zakupki.prom.ua/remote/dispatcher/state_purchase_view/20774253", "UA-2020-11-05-001149-c")</f>
        <v>UA-2020-11-05-001149-c</v>
      </c>
      <c r="C171" s="7" t="s">
        <v>519</v>
      </c>
      <c r="D171" s="7" t="s">
        <v>491</v>
      </c>
      <c r="E171" s="7" t="s">
        <v>23</v>
      </c>
      <c r="F171" s="8" t="s">
        <v>24</v>
      </c>
      <c r="G171" s="7" t="s">
        <v>520</v>
      </c>
      <c r="H171" s="8" t="s">
        <v>521</v>
      </c>
      <c r="I171" s="5" t="n">
        <v>670.5</v>
      </c>
    </row>
    <row r="172" customFormat="false" ht="61.15" hidden="false" customHeight="false" outlineLevel="0" collapsed="false">
      <c r="A172" s="6" t="n">
        <v>44140</v>
      </c>
      <c r="B172" s="7" t="str">
        <f aca="false">HYPERLINK("https://my.zakupki.prom.ua/remote/dispatcher/state_purchase_view/20773191", "UA-2020-11-05-000890-c")</f>
        <v>UA-2020-11-05-000890-c</v>
      </c>
      <c r="C172" s="7" t="s">
        <v>522</v>
      </c>
      <c r="D172" s="7" t="s">
        <v>109</v>
      </c>
      <c r="E172" s="7" t="s">
        <v>23</v>
      </c>
      <c r="F172" s="8" t="s">
        <v>24</v>
      </c>
      <c r="G172" s="7" t="s">
        <v>110</v>
      </c>
      <c r="H172" s="8" t="s">
        <v>111</v>
      </c>
      <c r="I172" s="5" t="n">
        <v>1622</v>
      </c>
    </row>
    <row r="173" customFormat="false" ht="61.15" hidden="false" customHeight="false" outlineLevel="0" collapsed="false">
      <c r="A173" s="6" t="n">
        <v>44140</v>
      </c>
      <c r="B173" s="7" t="str">
        <f aca="false">HYPERLINK("https://my.zakupki.prom.ua/remote/dispatcher/state_purchase_view/20772409", "UA-2020-11-05-000642-c")</f>
        <v>UA-2020-11-05-000642-c</v>
      </c>
      <c r="C173" s="7" t="s">
        <v>523</v>
      </c>
      <c r="D173" s="7" t="s">
        <v>117</v>
      </c>
      <c r="E173" s="7" t="s">
        <v>23</v>
      </c>
      <c r="F173" s="8" t="s">
        <v>24</v>
      </c>
      <c r="G173" s="7" t="s">
        <v>118</v>
      </c>
      <c r="H173" s="8" t="s">
        <v>119</v>
      </c>
      <c r="I173" s="5" t="n">
        <v>1292</v>
      </c>
    </row>
    <row r="174" customFormat="false" ht="49.25" hidden="false" customHeight="false" outlineLevel="0" collapsed="false">
      <c r="A174" s="6" t="n">
        <v>44140</v>
      </c>
      <c r="B174" s="7" t="str">
        <f aca="false">HYPERLINK("https://my.zakupki.prom.ua/remote/dispatcher/state_purchase_view/20771556", "UA-2020-11-05-000380-c")</f>
        <v>UA-2020-11-05-000380-c</v>
      </c>
      <c r="C174" s="7" t="s">
        <v>524</v>
      </c>
      <c r="D174" s="7" t="s">
        <v>117</v>
      </c>
      <c r="E174" s="7" t="s">
        <v>23</v>
      </c>
      <c r="F174" s="8" t="s">
        <v>24</v>
      </c>
      <c r="G174" s="7" t="s">
        <v>118</v>
      </c>
      <c r="H174" s="8" t="s">
        <v>119</v>
      </c>
      <c r="I174" s="5" t="n">
        <v>615</v>
      </c>
    </row>
    <row r="175" customFormat="false" ht="49.25" hidden="false" customHeight="false" outlineLevel="0" collapsed="false">
      <c r="A175" s="2" t="n">
        <v>44140</v>
      </c>
      <c r="B175" s="7" t="s">
        <v>525</v>
      </c>
      <c r="C175" s="7" t="s">
        <v>526</v>
      </c>
      <c r="D175" s="7" t="s">
        <v>527</v>
      </c>
      <c r="E175" s="7" t="s">
        <v>71</v>
      </c>
      <c r="F175" s="8" t="s">
        <v>72</v>
      </c>
      <c r="G175" s="7" t="s">
        <v>241</v>
      </c>
      <c r="H175" s="8" t="n">
        <v>2575315465</v>
      </c>
      <c r="I175" s="20" t="n">
        <v>1500</v>
      </c>
    </row>
    <row r="176" customFormat="false" ht="62.65" hidden="false" customHeight="false" outlineLevel="0" collapsed="false">
      <c r="A176" s="2" t="n">
        <v>44141</v>
      </c>
      <c r="B176" s="9" t="s">
        <v>528</v>
      </c>
      <c r="C176" s="10" t="s">
        <v>529</v>
      </c>
      <c r="D176" s="9" t="s">
        <v>530</v>
      </c>
      <c r="E176" s="11" t="s">
        <v>49</v>
      </c>
      <c r="F176" s="12" t="n">
        <v>3341351</v>
      </c>
      <c r="G176" s="9" t="s">
        <v>455</v>
      </c>
      <c r="H176" s="3" t="s">
        <v>456</v>
      </c>
      <c r="I176" s="13" t="n">
        <v>162.22</v>
      </c>
    </row>
    <row r="177" customFormat="false" ht="38.8" hidden="false" customHeight="false" outlineLevel="0" collapsed="false">
      <c r="A177" s="2" t="n">
        <v>44141</v>
      </c>
      <c r="B177" s="3" t="s">
        <v>531</v>
      </c>
      <c r="C177" s="4" t="s">
        <v>10</v>
      </c>
      <c r="D177" s="4" t="s">
        <v>532</v>
      </c>
      <c r="E177" s="4" t="s">
        <v>12</v>
      </c>
      <c r="F177" s="3" t="s">
        <v>533</v>
      </c>
      <c r="G177" s="4" t="s">
        <v>534</v>
      </c>
      <c r="H177" s="3" t="s">
        <v>535</v>
      </c>
      <c r="I177" s="5" t="n">
        <v>1490</v>
      </c>
    </row>
    <row r="178" customFormat="false" ht="25.35" hidden="false" customHeight="false" outlineLevel="0" collapsed="false">
      <c r="A178" s="2" t="n">
        <v>44144</v>
      </c>
      <c r="B178" s="7" t="s">
        <v>536</v>
      </c>
      <c r="C178" s="7" t="s">
        <v>537</v>
      </c>
      <c r="D178" s="7" t="s">
        <v>538</v>
      </c>
      <c r="E178" s="4" t="s">
        <v>40</v>
      </c>
      <c r="F178" s="3" t="s">
        <v>41</v>
      </c>
      <c r="G178" s="7" t="s">
        <v>539</v>
      </c>
      <c r="H178" s="8" t="n">
        <v>3153021161</v>
      </c>
      <c r="I178" s="5" t="n">
        <v>2463</v>
      </c>
    </row>
    <row r="179" customFormat="false" ht="37.3" hidden="false" customHeight="false" outlineLevel="0" collapsed="false">
      <c r="A179" s="2" t="n">
        <v>44144</v>
      </c>
      <c r="B179" s="7" t="s">
        <v>540</v>
      </c>
      <c r="C179" s="7" t="s">
        <v>541</v>
      </c>
      <c r="D179" s="7" t="s">
        <v>215</v>
      </c>
      <c r="E179" s="4" t="s">
        <v>40</v>
      </c>
      <c r="F179" s="3" t="s">
        <v>41</v>
      </c>
      <c r="G179" s="7" t="s">
        <v>542</v>
      </c>
      <c r="H179" s="8" t="n">
        <v>2657405794</v>
      </c>
      <c r="I179" s="5" t="n">
        <v>2950</v>
      </c>
    </row>
    <row r="180" customFormat="false" ht="61.15" hidden="false" customHeight="false" outlineLevel="0" collapsed="false">
      <c r="A180" s="6" t="n">
        <v>44144</v>
      </c>
      <c r="B180" s="7" t="str">
        <f aca="false">HYPERLINK("https://my.zakupki.prom.ua/remote/dispatcher/state_purchase_view/20895872", "UA-2020-11-09-007881-c")</f>
        <v>UA-2020-11-09-007881-c</v>
      </c>
      <c r="C180" s="7" t="s">
        <v>543</v>
      </c>
      <c r="D180" s="7" t="s">
        <v>544</v>
      </c>
      <c r="E180" s="7" t="s">
        <v>23</v>
      </c>
      <c r="F180" s="8" t="s">
        <v>24</v>
      </c>
      <c r="G180" s="7" t="s">
        <v>545</v>
      </c>
      <c r="H180" s="8" t="s">
        <v>546</v>
      </c>
      <c r="I180" s="5" t="n">
        <v>24550</v>
      </c>
    </row>
    <row r="181" customFormat="false" ht="37.3" hidden="false" customHeight="false" outlineLevel="0" collapsed="false">
      <c r="A181" s="6" t="n">
        <v>44144</v>
      </c>
      <c r="B181" s="7" t="str">
        <f aca="false">HYPERLINK("https://my.zakupki.prom.ua/remote/dispatcher/state_purchase_view/20895119", "UA-2020-11-09-007635-c")</f>
        <v>UA-2020-11-09-007635-c</v>
      </c>
      <c r="C181" s="7" t="s">
        <v>547</v>
      </c>
      <c r="D181" s="7" t="s">
        <v>548</v>
      </c>
      <c r="E181" s="7" t="s">
        <v>23</v>
      </c>
      <c r="F181" s="8" t="s">
        <v>24</v>
      </c>
      <c r="G181" s="7" t="s">
        <v>549</v>
      </c>
      <c r="H181" s="8" t="s">
        <v>550</v>
      </c>
      <c r="I181" s="5" t="n">
        <v>9839</v>
      </c>
    </row>
    <row r="182" customFormat="false" ht="61.15" hidden="false" customHeight="false" outlineLevel="0" collapsed="false">
      <c r="A182" s="6" t="n">
        <v>44144</v>
      </c>
      <c r="B182" s="7" t="str">
        <f aca="false">HYPERLINK("https://my.zakupki.prom.ua/remote/dispatcher/state_purchase_view/20889473", "UA-2020-11-09-005571-c")</f>
        <v>UA-2020-11-09-005571-c</v>
      </c>
      <c r="C182" s="7" t="s">
        <v>551</v>
      </c>
      <c r="D182" s="7" t="s">
        <v>188</v>
      </c>
      <c r="E182" s="7" t="s">
        <v>23</v>
      </c>
      <c r="F182" s="8" t="s">
        <v>24</v>
      </c>
      <c r="G182" s="7" t="s">
        <v>153</v>
      </c>
      <c r="H182" s="8" t="s">
        <v>154</v>
      </c>
      <c r="I182" s="5" t="n">
        <v>2560</v>
      </c>
    </row>
    <row r="183" customFormat="false" ht="37.3" hidden="false" customHeight="false" outlineLevel="0" collapsed="false">
      <c r="A183" s="6" t="n">
        <v>44144</v>
      </c>
      <c r="B183" s="7" t="str">
        <f aca="false">HYPERLINK("https://my.zakupki.prom.ua/remote/dispatcher/state_purchase_view/20888898", "UA-2020-11-09-005335-c")</f>
        <v>UA-2020-11-09-005335-c</v>
      </c>
      <c r="C183" s="7" t="s">
        <v>552</v>
      </c>
      <c r="D183" s="7" t="s">
        <v>553</v>
      </c>
      <c r="E183" s="7" t="s">
        <v>23</v>
      </c>
      <c r="F183" s="8" t="s">
        <v>24</v>
      </c>
      <c r="G183" s="7" t="s">
        <v>554</v>
      </c>
      <c r="H183" s="8" t="s">
        <v>555</v>
      </c>
      <c r="I183" s="5" t="n">
        <v>2145</v>
      </c>
    </row>
    <row r="184" customFormat="false" ht="61.15" hidden="false" customHeight="false" outlineLevel="0" collapsed="false">
      <c r="A184" s="6" t="n">
        <v>44144</v>
      </c>
      <c r="B184" s="7" t="str">
        <f aca="false">HYPERLINK("https://my.zakupki.prom.ua/remote/dispatcher/state_purchase_view/20888379", "UA-2020-11-09-005152-c")</f>
        <v>UA-2020-11-09-005152-c</v>
      </c>
      <c r="C184" s="7" t="s">
        <v>556</v>
      </c>
      <c r="D184" s="7" t="s">
        <v>109</v>
      </c>
      <c r="E184" s="7" t="s">
        <v>23</v>
      </c>
      <c r="F184" s="8" t="s">
        <v>24</v>
      </c>
      <c r="G184" s="7" t="s">
        <v>110</v>
      </c>
      <c r="H184" s="8" t="s">
        <v>111</v>
      </c>
      <c r="I184" s="5" t="n">
        <v>3220</v>
      </c>
    </row>
    <row r="185" customFormat="false" ht="37.3" hidden="false" customHeight="false" outlineLevel="0" collapsed="false">
      <c r="A185" s="2" t="n">
        <v>44145</v>
      </c>
      <c r="B185" s="7" t="s">
        <v>557</v>
      </c>
      <c r="C185" s="7" t="s">
        <v>558</v>
      </c>
      <c r="D185" s="7" t="s">
        <v>559</v>
      </c>
      <c r="E185" s="4" t="s">
        <v>40</v>
      </c>
      <c r="F185" s="3" t="s">
        <v>41</v>
      </c>
      <c r="G185" s="7" t="s">
        <v>560</v>
      </c>
      <c r="H185" s="8" t="n">
        <v>2818809399</v>
      </c>
      <c r="I185" s="5" t="n">
        <v>1900</v>
      </c>
    </row>
    <row r="186" customFormat="false" ht="25.35" hidden="false" customHeight="false" outlineLevel="0" collapsed="false">
      <c r="A186" s="2" t="n">
        <v>44145</v>
      </c>
      <c r="B186" s="7" t="s">
        <v>561</v>
      </c>
      <c r="C186" s="7" t="s">
        <v>562</v>
      </c>
      <c r="D186" s="7" t="s">
        <v>268</v>
      </c>
      <c r="E186" s="4" t="s">
        <v>40</v>
      </c>
      <c r="F186" s="3" t="s">
        <v>41</v>
      </c>
      <c r="G186" s="7" t="s">
        <v>563</v>
      </c>
      <c r="H186" s="8" t="n">
        <v>42444456</v>
      </c>
      <c r="I186" s="5" t="n">
        <v>5278.2</v>
      </c>
    </row>
    <row r="187" customFormat="false" ht="85.05" hidden="false" customHeight="false" outlineLevel="0" collapsed="false">
      <c r="A187" s="6" t="n">
        <v>44145</v>
      </c>
      <c r="B187" s="7" t="str">
        <f aca="false">HYPERLINK("https://my.zakupki.prom.ua/remote/dispatcher/state_purchase_view/20920049", "UA-2020-11-10-003313-c")</f>
        <v>UA-2020-11-10-003313-c</v>
      </c>
      <c r="C187" s="7" t="s">
        <v>564</v>
      </c>
      <c r="D187" s="7" t="s">
        <v>28</v>
      </c>
      <c r="E187" s="7" t="s">
        <v>23</v>
      </c>
      <c r="F187" s="8" t="s">
        <v>24</v>
      </c>
      <c r="G187" s="7" t="s">
        <v>29</v>
      </c>
      <c r="H187" s="8" t="s">
        <v>30</v>
      </c>
      <c r="I187" s="5" t="n">
        <v>5500</v>
      </c>
    </row>
    <row r="188" customFormat="false" ht="37.3" hidden="false" customHeight="false" outlineLevel="0" collapsed="false">
      <c r="A188" s="6" t="n">
        <v>44145</v>
      </c>
      <c r="B188" s="7" t="str">
        <f aca="false">HYPERLINK("https://my.zakupki.prom.ua/remote/dispatcher/state_purchase_view/20911637", "UA-2020-11-10-000851-c")</f>
        <v>UA-2020-11-10-000851-c</v>
      </c>
      <c r="C188" s="7" t="s">
        <v>565</v>
      </c>
      <c r="D188" s="7" t="s">
        <v>553</v>
      </c>
      <c r="E188" s="7" t="s">
        <v>23</v>
      </c>
      <c r="F188" s="8" t="s">
        <v>24</v>
      </c>
      <c r="G188" s="7" t="s">
        <v>554</v>
      </c>
      <c r="H188" s="8" t="s">
        <v>555</v>
      </c>
      <c r="I188" s="5" t="n">
        <v>2032</v>
      </c>
    </row>
    <row r="189" customFormat="false" ht="49.25" hidden="false" customHeight="false" outlineLevel="0" collapsed="false">
      <c r="A189" s="6" t="n">
        <v>44145</v>
      </c>
      <c r="B189" s="7" t="str">
        <f aca="false">HYPERLINK("https://my.zakupki.prom.ua/remote/dispatcher/state_purchase_view/20910581", "UA-2020-11-10-000538-c")</f>
        <v>UA-2020-11-10-000538-c</v>
      </c>
      <c r="C189" s="7" t="s">
        <v>566</v>
      </c>
      <c r="D189" s="7" t="s">
        <v>83</v>
      </c>
      <c r="E189" s="7" t="s">
        <v>23</v>
      </c>
      <c r="F189" s="8" t="s">
        <v>24</v>
      </c>
      <c r="G189" s="7" t="s">
        <v>567</v>
      </c>
      <c r="H189" s="8" t="s">
        <v>568</v>
      </c>
      <c r="I189" s="5" t="n">
        <v>2100</v>
      </c>
    </row>
    <row r="190" customFormat="false" ht="37.3" hidden="false" customHeight="false" outlineLevel="0" collapsed="false">
      <c r="A190" s="6" t="n">
        <v>44145</v>
      </c>
      <c r="B190" s="7" t="str">
        <f aca="false">HYPERLINK("https://my.zakupki.prom.ua/remote/dispatcher/state_purchase_view/20910352", "UA-2020-11-10-000509-c")</f>
        <v>UA-2020-11-10-000509-c</v>
      </c>
      <c r="C190" s="7" t="s">
        <v>569</v>
      </c>
      <c r="D190" s="7" t="s">
        <v>570</v>
      </c>
      <c r="E190" s="7" t="s">
        <v>23</v>
      </c>
      <c r="F190" s="8" t="s">
        <v>24</v>
      </c>
      <c r="G190" s="7" t="s">
        <v>153</v>
      </c>
      <c r="H190" s="8" t="s">
        <v>154</v>
      </c>
      <c r="I190" s="5" t="n">
        <v>2900</v>
      </c>
    </row>
    <row r="191" customFormat="false" ht="85.05" hidden="false" customHeight="false" outlineLevel="0" collapsed="false">
      <c r="A191" s="22" t="n">
        <v>44145</v>
      </c>
      <c r="B191" s="16" t="s">
        <v>571</v>
      </c>
      <c r="C191" s="16" t="s">
        <v>572</v>
      </c>
      <c r="D191" s="16" t="s">
        <v>573</v>
      </c>
      <c r="E191" s="24" t="s">
        <v>59</v>
      </c>
      <c r="F191" s="25" t="s">
        <v>60</v>
      </c>
      <c r="G191" s="16" t="s">
        <v>574</v>
      </c>
      <c r="H191" s="18" t="n">
        <v>21877948</v>
      </c>
      <c r="I191" s="23" t="n">
        <v>21910.94</v>
      </c>
    </row>
    <row r="192" customFormat="false" ht="97" hidden="false" customHeight="false" outlineLevel="0" collapsed="false">
      <c r="A192" s="22" t="n">
        <v>44145</v>
      </c>
      <c r="B192" s="16" t="s">
        <v>575</v>
      </c>
      <c r="C192" s="16" t="s">
        <v>576</v>
      </c>
      <c r="D192" s="16" t="s">
        <v>573</v>
      </c>
      <c r="E192" s="24" t="s">
        <v>59</v>
      </c>
      <c r="F192" s="25" t="s">
        <v>60</v>
      </c>
      <c r="G192" s="16" t="s">
        <v>574</v>
      </c>
      <c r="H192" s="18" t="n">
        <v>21877948</v>
      </c>
      <c r="I192" s="23" t="n">
        <v>33836.18</v>
      </c>
    </row>
    <row r="193" customFormat="false" ht="85.05" hidden="false" customHeight="false" outlineLevel="0" collapsed="false">
      <c r="A193" s="22" t="n">
        <v>44145</v>
      </c>
      <c r="B193" s="16" t="s">
        <v>577</v>
      </c>
      <c r="C193" s="16" t="s">
        <v>578</v>
      </c>
      <c r="D193" s="16" t="s">
        <v>573</v>
      </c>
      <c r="E193" s="24" t="s">
        <v>59</v>
      </c>
      <c r="F193" s="25" t="s">
        <v>60</v>
      </c>
      <c r="G193" s="16" t="s">
        <v>574</v>
      </c>
      <c r="H193" s="18" t="n">
        <v>21877948</v>
      </c>
      <c r="I193" s="23" t="n">
        <v>25955.97</v>
      </c>
    </row>
    <row r="194" customFormat="false" ht="85.05" hidden="false" customHeight="false" outlineLevel="0" collapsed="false">
      <c r="A194" s="22" t="n">
        <v>44145</v>
      </c>
      <c r="B194" s="16" t="s">
        <v>579</v>
      </c>
      <c r="C194" s="16" t="s">
        <v>580</v>
      </c>
      <c r="D194" s="16" t="s">
        <v>573</v>
      </c>
      <c r="E194" s="24" t="s">
        <v>59</v>
      </c>
      <c r="F194" s="25" t="s">
        <v>60</v>
      </c>
      <c r="G194" s="16" t="s">
        <v>574</v>
      </c>
      <c r="H194" s="18" t="n">
        <v>21877948</v>
      </c>
      <c r="I194" s="23" t="n">
        <v>9450</v>
      </c>
    </row>
    <row r="195" customFormat="false" ht="49.25" hidden="false" customHeight="false" outlineLevel="0" collapsed="false">
      <c r="A195" s="2" t="n">
        <v>44146</v>
      </c>
      <c r="B195" s="7" t="s">
        <v>581</v>
      </c>
      <c r="C195" s="7" t="s">
        <v>582</v>
      </c>
      <c r="D195" s="7" t="s">
        <v>136</v>
      </c>
      <c r="E195" s="4" t="s">
        <v>40</v>
      </c>
      <c r="F195" s="3" t="s">
        <v>41</v>
      </c>
      <c r="G195" s="7" t="s">
        <v>583</v>
      </c>
      <c r="H195" s="8" t="n">
        <v>41065510</v>
      </c>
      <c r="I195" s="5" t="n">
        <v>28000</v>
      </c>
    </row>
    <row r="196" customFormat="false" ht="61.15" hidden="false" customHeight="false" outlineLevel="0" collapsed="false">
      <c r="A196" s="2" t="n">
        <v>44146</v>
      </c>
      <c r="B196" s="7" t="s">
        <v>584</v>
      </c>
      <c r="C196" s="7" t="s">
        <v>222</v>
      </c>
      <c r="D196" s="7" t="s">
        <v>188</v>
      </c>
      <c r="E196" s="4" t="s">
        <v>40</v>
      </c>
      <c r="F196" s="3" t="s">
        <v>41</v>
      </c>
      <c r="G196" s="7" t="s">
        <v>189</v>
      </c>
      <c r="H196" s="8" t="n">
        <v>3218913970</v>
      </c>
      <c r="I196" s="5" t="n">
        <v>3000</v>
      </c>
    </row>
    <row r="197" customFormat="false" ht="62.65" hidden="false" customHeight="false" outlineLevel="0" collapsed="false">
      <c r="A197" s="2" t="n">
        <v>44146</v>
      </c>
      <c r="B197" s="9" t="s">
        <v>585</v>
      </c>
      <c r="C197" s="10" t="s">
        <v>586</v>
      </c>
      <c r="D197" s="9" t="s">
        <v>587</v>
      </c>
      <c r="E197" s="11" t="s">
        <v>49</v>
      </c>
      <c r="F197" s="12" t="n">
        <v>3341351</v>
      </c>
      <c r="G197" s="9" t="s">
        <v>588</v>
      </c>
      <c r="H197" s="12" t="n">
        <v>42535197</v>
      </c>
      <c r="I197" s="13" t="n">
        <v>48996</v>
      </c>
    </row>
    <row r="198" customFormat="false" ht="62.65" hidden="false" customHeight="false" outlineLevel="0" collapsed="false">
      <c r="A198" s="2" t="n">
        <v>44146</v>
      </c>
      <c r="B198" s="9" t="s">
        <v>589</v>
      </c>
      <c r="C198" s="10" t="s">
        <v>590</v>
      </c>
      <c r="D198" s="9" t="s">
        <v>591</v>
      </c>
      <c r="E198" s="11" t="s">
        <v>49</v>
      </c>
      <c r="F198" s="12" t="n">
        <v>3341351</v>
      </c>
      <c r="G198" s="9" t="s">
        <v>592</v>
      </c>
      <c r="H198" s="3" t="s">
        <v>593</v>
      </c>
      <c r="I198" s="13" t="n">
        <v>2400</v>
      </c>
    </row>
    <row r="199" customFormat="false" ht="37.3" hidden="false" customHeight="false" outlineLevel="0" collapsed="false">
      <c r="A199" s="2" t="n">
        <v>44146</v>
      </c>
      <c r="B199" s="9" t="s">
        <v>594</v>
      </c>
      <c r="C199" s="4" t="s">
        <v>595</v>
      </c>
      <c r="D199" s="4" t="s">
        <v>369</v>
      </c>
      <c r="E199" s="4" t="s">
        <v>174</v>
      </c>
      <c r="F199" s="3" t="s">
        <v>175</v>
      </c>
      <c r="G199" s="4" t="s">
        <v>596</v>
      </c>
      <c r="H199" s="3" t="s">
        <v>597</v>
      </c>
      <c r="I199" s="13" t="n">
        <v>21540</v>
      </c>
    </row>
    <row r="200" customFormat="false" ht="37.3" hidden="false" customHeight="false" outlineLevel="0" collapsed="false">
      <c r="A200" s="2" t="n">
        <v>44146</v>
      </c>
      <c r="B200" s="9" t="s">
        <v>598</v>
      </c>
      <c r="C200" s="4" t="s">
        <v>599</v>
      </c>
      <c r="D200" s="4" t="s">
        <v>236</v>
      </c>
      <c r="E200" s="4" t="s">
        <v>174</v>
      </c>
      <c r="F200" s="3" t="s">
        <v>175</v>
      </c>
      <c r="G200" s="4" t="s">
        <v>600</v>
      </c>
      <c r="H200" s="3" t="s">
        <v>601</v>
      </c>
      <c r="I200" s="13" t="n">
        <v>9720</v>
      </c>
    </row>
    <row r="201" customFormat="false" ht="49.25" hidden="false" customHeight="false" outlineLevel="0" collapsed="false">
      <c r="A201" s="6" t="n">
        <v>44146</v>
      </c>
      <c r="B201" s="7" t="str">
        <f aca="false">HYPERLINK("https://my.zakupki.prom.ua/remote/dispatcher/state_purchase_view/20978832", "UA-2020-11-11-008313-a")</f>
        <v>UA-2020-11-11-008313-a</v>
      </c>
      <c r="C201" s="7" t="s">
        <v>602</v>
      </c>
      <c r="D201" s="7" t="s">
        <v>83</v>
      </c>
      <c r="E201" s="7" t="s">
        <v>23</v>
      </c>
      <c r="F201" s="8" t="s">
        <v>24</v>
      </c>
      <c r="G201" s="7" t="s">
        <v>495</v>
      </c>
      <c r="H201" s="8" t="s">
        <v>496</v>
      </c>
      <c r="I201" s="5" t="n">
        <v>118</v>
      </c>
    </row>
    <row r="202" customFormat="false" ht="73.1" hidden="false" customHeight="false" outlineLevel="0" collapsed="false">
      <c r="A202" s="6" t="n">
        <v>44146</v>
      </c>
      <c r="B202" s="7" t="str">
        <f aca="false">HYPERLINK("https://my.zakupki.prom.ua/remote/dispatcher/state_purchase_view/20970478", "UA-2020-11-11-006003-a")</f>
        <v>UA-2020-11-11-006003-a</v>
      </c>
      <c r="C202" s="7" t="s">
        <v>603</v>
      </c>
      <c r="D202" s="7" t="s">
        <v>604</v>
      </c>
      <c r="E202" s="7" t="s">
        <v>23</v>
      </c>
      <c r="F202" s="8" t="s">
        <v>24</v>
      </c>
      <c r="G202" s="7" t="s">
        <v>605</v>
      </c>
      <c r="H202" s="8" t="s">
        <v>606</v>
      </c>
      <c r="I202" s="5" t="n">
        <v>17900</v>
      </c>
    </row>
    <row r="203" customFormat="false" ht="37.3" hidden="false" customHeight="false" outlineLevel="0" collapsed="false">
      <c r="A203" s="6" t="n">
        <v>44146</v>
      </c>
      <c r="B203" s="7" t="str">
        <f aca="false">HYPERLINK("https://my.zakupki.prom.ua/remote/dispatcher/state_purchase_view/20954276", "UA-2020-11-11-001557-a")</f>
        <v>UA-2020-11-11-001557-a</v>
      </c>
      <c r="C203" s="7" t="s">
        <v>607</v>
      </c>
      <c r="D203" s="7" t="s">
        <v>608</v>
      </c>
      <c r="E203" s="7" t="s">
        <v>23</v>
      </c>
      <c r="F203" s="8" t="s">
        <v>24</v>
      </c>
      <c r="G203" s="7" t="s">
        <v>153</v>
      </c>
      <c r="H203" s="8" t="s">
        <v>154</v>
      </c>
      <c r="I203" s="5" t="n">
        <v>2980</v>
      </c>
    </row>
    <row r="204" customFormat="false" ht="73.1" hidden="false" customHeight="false" outlineLevel="0" collapsed="false">
      <c r="A204" s="6" t="n">
        <v>44146</v>
      </c>
      <c r="B204" s="7" t="str">
        <f aca="false">HYPERLINK("https://my.zakupki.prom.ua/remote/dispatcher/state_purchase_view/20953039", "UA-2020-11-11-001235-a")</f>
        <v>UA-2020-11-11-001235-a</v>
      </c>
      <c r="C204" s="7" t="s">
        <v>609</v>
      </c>
      <c r="D204" s="7" t="s">
        <v>117</v>
      </c>
      <c r="E204" s="7" t="s">
        <v>23</v>
      </c>
      <c r="F204" s="8" t="s">
        <v>24</v>
      </c>
      <c r="G204" s="7" t="s">
        <v>118</v>
      </c>
      <c r="H204" s="8" t="s">
        <v>119</v>
      </c>
      <c r="I204" s="5" t="n">
        <v>8388</v>
      </c>
    </row>
    <row r="205" customFormat="false" ht="37.3" hidden="false" customHeight="false" outlineLevel="0" collapsed="false">
      <c r="A205" s="6" t="n">
        <v>44146</v>
      </c>
      <c r="B205" s="7" t="str">
        <f aca="false">HYPERLINK("https://my.zakupki.prom.ua/remote/dispatcher/state_purchase_view/20951702", "UA-2020-11-11-000886-a")</f>
        <v>UA-2020-11-11-000886-a</v>
      </c>
      <c r="C205" s="7" t="s">
        <v>610</v>
      </c>
      <c r="D205" s="7" t="s">
        <v>611</v>
      </c>
      <c r="E205" s="7" t="s">
        <v>23</v>
      </c>
      <c r="F205" s="8" t="s">
        <v>24</v>
      </c>
      <c r="G205" s="7" t="s">
        <v>492</v>
      </c>
      <c r="H205" s="8" t="s">
        <v>493</v>
      </c>
      <c r="I205" s="5" t="n">
        <v>2132.3</v>
      </c>
    </row>
    <row r="206" customFormat="false" ht="97" hidden="false" customHeight="false" outlineLevel="0" collapsed="false">
      <c r="A206" s="22" t="n">
        <v>44146</v>
      </c>
      <c r="B206" s="16" t="s">
        <v>612</v>
      </c>
      <c r="C206" s="16" t="s">
        <v>613</v>
      </c>
      <c r="D206" s="16" t="s">
        <v>573</v>
      </c>
      <c r="E206" s="24" t="s">
        <v>59</v>
      </c>
      <c r="F206" s="25" t="s">
        <v>60</v>
      </c>
      <c r="G206" s="16" t="s">
        <v>574</v>
      </c>
      <c r="H206" s="18" t="n">
        <v>21877948</v>
      </c>
      <c r="I206" s="23" t="n">
        <v>32834.84</v>
      </c>
    </row>
    <row r="207" customFormat="false" ht="50.7" hidden="false" customHeight="false" outlineLevel="0" collapsed="false">
      <c r="A207" s="2" t="n">
        <v>44147</v>
      </c>
      <c r="B207" s="27" t="s">
        <v>614</v>
      </c>
      <c r="C207" s="4" t="s">
        <v>615</v>
      </c>
      <c r="D207" s="4" t="s">
        <v>616</v>
      </c>
      <c r="E207" s="4" t="s">
        <v>363</v>
      </c>
      <c r="F207" s="3" t="s">
        <v>364</v>
      </c>
      <c r="G207" s="4" t="s">
        <v>617</v>
      </c>
      <c r="H207" s="3" t="s">
        <v>618</v>
      </c>
      <c r="I207" s="5" t="n">
        <v>250</v>
      </c>
    </row>
    <row r="208" customFormat="false" ht="61.15" hidden="false" customHeight="false" outlineLevel="0" collapsed="false">
      <c r="A208" s="6" t="n">
        <v>44147</v>
      </c>
      <c r="B208" s="7" t="str">
        <f aca="false">HYPERLINK("https://my.zakupki.prom.ua/remote/dispatcher/state_purchase_view/20997315", "UA-2020-11-12-001915-c")</f>
        <v>UA-2020-11-12-001915-c</v>
      </c>
      <c r="C208" s="7" t="s">
        <v>569</v>
      </c>
      <c r="D208" s="7" t="s">
        <v>188</v>
      </c>
      <c r="E208" s="7" t="s">
        <v>23</v>
      </c>
      <c r="F208" s="8" t="s">
        <v>24</v>
      </c>
      <c r="G208" s="7" t="s">
        <v>153</v>
      </c>
      <c r="H208" s="8" t="s">
        <v>154</v>
      </c>
      <c r="I208" s="5" t="n">
        <v>2660</v>
      </c>
    </row>
    <row r="209" customFormat="false" ht="73.1" hidden="false" customHeight="false" outlineLevel="0" collapsed="false">
      <c r="A209" s="2" t="n">
        <v>44148</v>
      </c>
      <c r="B209" s="7" t="s">
        <v>619</v>
      </c>
      <c r="C209" s="7" t="s">
        <v>620</v>
      </c>
      <c r="D209" s="7" t="s">
        <v>621</v>
      </c>
      <c r="E209" s="4" t="s">
        <v>40</v>
      </c>
      <c r="F209" s="3" t="s">
        <v>41</v>
      </c>
      <c r="G209" s="7" t="s">
        <v>622</v>
      </c>
      <c r="H209" s="8" t="n">
        <v>2652516844</v>
      </c>
      <c r="I209" s="5" t="n">
        <v>2160</v>
      </c>
    </row>
    <row r="210" customFormat="false" ht="37.3" hidden="false" customHeight="false" outlineLevel="0" collapsed="false">
      <c r="A210" s="2" t="n">
        <v>44148</v>
      </c>
      <c r="B210" s="7" t="s">
        <v>623</v>
      </c>
      <c r="C210" s="7" t="s">
        <v>624</v>
      </c>
      <c r="D210" s="7" t="s">
        <v>128</v>
      </c>
      <c r="E210" s="4" t="s">
        <v>40</v>
      </c>
      <c r="F210" s="3" t="s">
        <v>41</v>
      </c>
      <c r="G210" s="7" t="s">
        <v>133</v>
      </c>
      <c r="H210" s="8" t="n">
        <v>31222520</v>
      </c>
      <c r="I210" s="5" t="n">
        <v>29099</v>
      </c>
    </row>
    <row r="211" customFormat="false" ht="62.65" hidden="false" customHeight="false" outlineLevel="0" collapsed="false">
      <c r="A211" s="2" t="n">
        <v>44148</v>
      </c>
      <c r="B211" s="9" t="s">
        <v>625</v>
      </c>
      <c r="C211" s="10" t="s">
        <v>449</v>
      </c>
      <c r="D211" s="9" t="s">
        <v>48</v>
      </c>
      <c r="E211" s="11" t="s">
        <v>49</v>
      </c>
      <c r="F211" s="12" t="n">
        <v>3341351</v>
      </c>
      <c r="G211" s="9" t="s">
        <v>626</v>
      </c>
      <c r="H211" s="3" t="s">
        <v>627</v>
      </c>
      <c r="I211" s="13" t="n">
        <v>1370</v>
      </c>
    </row>
    <row r="212" customFormat="false" ht="37.3" hidden="false" customHeight="false" outlineLevel="0" collapsed="false">
      <c r="A212" s="6" t="n">
        <v>44148</v>
      </c>
      <c r="B212" s="7" t="str">
        <f aca="false">HYPERLINK("https://my.zakupki.prom.ua/remote/dispatcher/state_purchase_view/21046104", "UA-2020-11-13-003731-c")</f>
        <v>UA-2020-11-13-003731-c</v>
      </c>
      <c r="C212" s="7" t="s">
        <v>200</v>
      </c>
      <c r="D212" s="7" t="s">
        <v>460</v>
      </c>
      <c r="E212" s="7" t="s">
        <v>23</v>
      </c>
      <c r="F212" s="8" t="s">
        <v>24</v>
      </c>
      <c r="G212" s="7" t="s">
        <v>198</v>
      </c>
      <c r="H212" s="8" t="s">
        <v>199</v>
      </c>
      <c r="I212" s="5" t="n">
        <v>1462</v>
      </c>
    </row>
    <row r="213" customFormat="false" ht="37.3" hidden="false" customHeight="false" outlineLevel="0" collapsed="false">
      <c r="A213" s="6" t="n">
        <v>44148</v>
      </c>
      <c r="B213" s="7" t="str">
        <f aca="false">HYPERLINK("https://my.zakupki.prom.ua/remote/dispatcher/state_purchase_view/21041705", "UA-2020-11-13-002125-c")</f>
        <v>UA-2020-11-13-002125-c</v>
      </c>
      <c r="C213" s="7" t="s">
        <v>628</v>
      </c>
      <c r="D213" s="7" t="s">
        <v>629</v>
      </c>
      <c r="E213" s="7" t="s">
        <v>23</v>
      </c>
      <c r="F213" s="8" t="s">
        <v>24</v>
      </c>
      <c r="G213" s="7" t="s">
        <v>630</v>
      </c>
      <c r="H213" s="8" t="s">
        <v>631</v>
      </c>
      <c r="I213" s="5" t="n">
        <v>21888</v>
      </c>
    </row>
    <row r="214" customFormat="false" ht="73.1" hidden="false" customHeight="false" outlineLevel="0" collapsed="false">
      <c r="A214" s="22" t="n">
        <v>44148</v>
      </c>
      <c r="B214" s="16" t="s">
        <v>632</v>
      </c>
      <c r="C214" s="16" t="s">
        <v>633</v>
      </c>
      <c r="D214" s="16" t="s">
        <v>320</v>
      </c>
      <c r="E214" s="24" t="s">
        <v>59</v>
      </c>
      <c r="F214" s="25" t="s">
        <v>60</v>
      </c>
      <c r="G214" s="16" t="s">
        <v>321</v>
      </c>
      <c r="H214" s="18" t="n">
        <v>2189806230</v>
      </c>
      <c r="I214" s="23" t="n">
        <v>9022.66</v>
      </c>
    </row>
    <row r="215" customFormat="false" ht="73.1" hidden="false" customHeight="false" outlineLevel="0" collapsed="false">
      <c r="A215" s="2" t="n">
        <v>44151</v>
      </c>
      <c r="B215" s="7" t="s">
        <v>634</v>
      </c>
      <c r="C215" s="7" t="s">
        <v>635</v>
      </c>
      <c r="D215" s="7" t="s">
        <v>636</v>
      </c>
      <c r="E215" s="4" t="s">
        <v>40</v>
      </c>
      <c r="F215" s="3" t="s">
        <v>41</v>
      </c>
      <c r="G215" s="7" t="s">
        <v>637</v>
      </c>
      <c r="H215" s="8" t="n">
        <v>31975926</v>
      </c>
      <c r="I215" s="5" t="n">
        <v>2976</v>
      </c>
    </row>
    <row r="216" customFormat="false" ht="49.25" hidden="false" customHeight="false" outlineLevel="0" collapsed="false">
      <c r="A216" s="2" t="n">
        <v>44151</v>
      </c>
      <c r="B216" s="7" t="s">
        <v>638</v>
      </c>
      <c r="C216" s="7" t="s">
        <v>639</v>
      </c>
      <c r="D216" s="7" t="s">
        <v>136</v>
      </c>
      <c r="E216" s="4" t="s">
        <v>40</v>
      </c>
      <c r="F216" s="3" t="s">
        <v>41</v>
      </c>
      <c r="G216" s="7" t="s">
        <v>583</v>
      </c>
      <c r="H216" s="8" t="n">
        <v>41065510</v>
      </c>
      <c r="I216" s="5" t="n">
        <v>28000</v>
      </c>
    </row>
    <row r="217" customFormat="false" ht="49.25" hidden="false" customHeight="false" outlineLevel="0" collapsed="false">
      <c r="A217" s="6" t="n">
        <v>44151</v>
      </c>
      <c r="B217" s="7" t="str">
        <f aca="false">HYPERLINK("https://my.zakupki.prom.ua/remote/dispatcher/state_purchase_view/21113423", "UA-2020-11-16-012112-c")</f>
        <v>UA-2020-11-16-012112-c</v>
      </c>
      <c r="C217" s="7" t="s">
        <v>640</v>
      </c>
      <c r="D217" s="7" t="s">
        <v>117</v>
      </c>
      <c r="E217" s="7" t="s">
        <v>23</v>
      </c>
      <c r="F217" s="8" t="s">
        <v>24</v>
      </c>
      <c r="G217" s="7" t="s">
        <v>118</v>
      </c>
      <c r="H217" s="8" t="s">
        <v>119</v>
      </c>
      <c r="I217" s="5" t="n">
        <v>2099</v>
      </c>
    </row>
    <row r="218" customFormat="false" ht="37.3" hidden="false" customHeight="false" outlineLevel="0" collapsed="false">
      <c r="A218" s="6" t="n">
        <v>44151</v>
      </c>
      <c r="B218" s="7" t="str">
        <f aca="false">HYPERLINK("https://my.zakupki.prom.ua/remote/dispatcher/state_purchase_view/21109515", "UA-2020-11-16-010712-c")</f>
        <v>UA-2020-11-16-010712-c</v>
      </c>
      <c r="C218" s="7" t="s">
        <v>641</v>
      </c>
      <c r="D218" s="7" t="s">
        <v>642</v>
      </c>
      <c r="E218" s="7" t="s">
        <v>23</v>
      </c>
      <c r="F218" s="8" t="s">
        <v>24</v>
      </c>
      <c r="G218" s="7" t="s">
        <v>643</v>
      </c>
      <c r="H218" s="8" t="s">
        <v>644</v>
      </c>
      <c r="I218" s="5" t="n">
        <v>1731.29</v>
      </c>
    </row>
    <row r="219" customFormat="false" ht="37.3" hidden="false" customHeight="false" outlineLevel="0" collapsed="false">
      <c r="A219" s="6" t="n">
        <v>44151</v>
      </c>
      <c r="B219" s="7" t="str">
        <f aca="false">HYPERLINK("https://my.zakupki.prom.ua/remote/dispatcher/state_purchase_view/21104129", "UA-2020-11-16-008777-c")</f>
        <v>UA-2020-11-16-008777-c</v>
      </c>
      <c r="C219" s="7" t="s">
        <v>645</v>
      </c>
      <c r="D219" s="7" t="s">
        <v>268</v>
      </c>
      <c r="E219" s="7" t="s">
        <v>23</v>
      </c>
      <c r="F219" s="8" t="s">
        <v>24</v>
      </c>
      <c r="G219" s="7" t="s">
        <v>646</v>
      </c>
      <c r="H219" s="8" t="s">
        <v>647</v>
      </c>
      <c r="I219" s="5" t="n">
        <v>2960</v>
      </c>
    </row>
    <row r="220" customFormat="false" ht="49.25" hidden="false" customHeight="false" outlineLevel="0" collapsed="false">
      <c r="A220" s="6" t="n">
        <v>44151</v>
      </c>
      <c r="B220" s="7" t="str">
        <f aca="false">HYPERLINK("https://my.zakupki.prom.ua/remote/dispatcher/state_purchase_view/21082842", "UA-2020-11-16-001566-c")</f>
        <v>UA-2020-11-16-001566-c</v>
      </c>
      <c r="C220" s="7" t="s">
        <v>648</v>
      </c>
      <c r="D220" s="7" t="s">
        <v>117</v>
      </c>
      <c r="E220" s="7" t="s">
        <v>23</v>
      </c>
      <c r="F220" s="8" t="s">
        <v>24</v>
      </c>
      <c r="G220" s="7" t="s">
        <v>118</v>
      </c>
      <c r="H220" s="8" t="s">
        <v>119</v>
      </c>
      <c r="I220" s="5" t="n">
        <v>816</v>
      </c>
    </row>
    <row r="221" customFormat="false" ht="61.15" hidden="false" customHeight="false" outlineLevel="0" collapsed="false">
      <c r="A221" s="6" t="n">
        <v>44151</v>
      </c>
      <c r="B221" s="7" t="str">
        <f aca="false">HYPERLINK("https://my.zakupki.prom.ua/remote/dispatcher/state_purchase_view/21081745", "UA-2020-11-16-001175-c")</f>
        <v>UA-2020-11-16-001175-c</v>
      </c>
      <c r="C221" s="7" t="s">
        <v>649</v>
      </c>
      <c r="D221" s="7" t="s">
        <v>117</v>
      </c>
      <c r="E221" s="7" t="s">
        <v>23</v>
      </c>
      <c r="F221" s="8" t="s">
        <v>24</v>
      </c>
      <c r="G221" s="7" t="s">
        <v>118</v>
      </c>
      <c r="H221" s="8" t="s">
        <v>119</v>
      </c>
      <c r="I221" s="5" t="n">
        <v>1068</v>
      </c>
    </row>
    <row r="222" customFormat="false" ht="61.15" hidden="false" customHeight="false" outlineLevel="0" collapsed="false">
      <c r="A222" s="6" t="n">
        <v>44151</v>
      </c>
      <c r="B222" s="7" t="str">
        <f aca="false">HYPERLINK("https://my.zakupki.prom.ua/remote/dispatcher/state_purchase_view/21080838", "UA-2020-11-16-000837-c")</f>
        <v>UA-2020-11-16-000837-c</v>
      </c>
      <c r="C222" s="7" t="s">
        <v>650</v>
      </c>
      <c r="D222" s="7" t="s">
        <v>651</v>
      </c>
      <c r="E222" s="7" t="s">
        <v>23</v>
      </c>
      <c r="F222" s="8" t="s">
        <v>24</v>
      </c>
      <c r="G222" s="7" t="s">
        <v>118</v>
      </c>
      <c r="H222" s="8" t="s">
        <v>119</v>
      </c>
      <c r="I222" s="5" t="n">
        <v>2504</v>
      </c>
    </row>
    <row r="223" customFormat="false" ht="62.65" hidden="false" customHeight="false" outlineLevel="0" collapsed="false">
      <c r="A223" s="2" t="n">
        <v>44152</v>
      </c>
      <c r="B223" s="9" t="s">
        <v>652</v>
      </c>
      <c r="C223" s="10" t="s">
        <v>653</v>
      </c>
      <c r="D223" s="9" t="s">
        <v>654</v>
      </c>
      <c r="E223" s="11" t="s">
        <v>49</v>
      </c>
      <c r="F223" s="12" t="n">
        <v>3341351</v>
      </c>
      <c r="G223" s="9" t="s">
        <v>655</v>
      </c>
      <c r="H223" s="3" t="s">
        <v>656</v>
      </c>
      <c r="I223" s="13" t="n">
        <v>7805</v>
      </c>
    </row>
    <row r="224" customFormat="false" ht="62.65" hidden="false" customHeight="false" outlineLevel="0" collapsed="false">
      <c r="A224" s="2" t="n">
        <v>44152</v>
      </c>
      <c r="B224" s="9" t="s">
        <v>657</v>
      </c>
      <c r="C224" s="10" t="s">
        <v>658</v>
      </c>
      <c r="D224" s="9" t="s">
        <v>659</v>
      </c>
      <c r="E224" s="11" t="s">
        <v>49</v>
      </c>
      <c r="F224" s="12" t="n">
        <v>3341351</v>
      </c>
      <c r="G224" s="9" t="s">
        <v>660</v>
      </c>
      <c r="H224" s="3" t="s">
        <v>661</v>
      </c>
      <c r="I224" s="13" t="n">
        <v>1680</v>
      </c>
    </row>
    <row r="225" customFormat="false" ht="62.65" hidden="false" customHeight="false" outlineLevel="0" collapsed="false">
      <c r="A225" s="2" t="n">
        <v>44152</v>
      </c>
      <c r="B225" s="9" t="s">
        <v>662</v>
      </c>
      <c r="C225" s="10" t="s">
        <v>663</v>
      </c>
      <c r="D225" s="9" t="s">
        <v>659</v>
      </c>
      <c r="E225" s="11" t="s">
        <v>49</v>
      </c>
      <c r="F225" s="12" t="n">
        <v>3341351</v>
      </c>
      <c r="G225" s="9" t="s">
        <v>660</v>
      </c>
      <c r="H225" s="3" t="s">
        <v>661</v>
      </c>
      <c r="I225" s="13" t="n">
        <v>318</v>
      </c>
    </row>
    <row r="226" customFormat="false" ht="49.25" hidden="false" customHeight="false" outlineLevel="0" collapsed="false">
      <c r="A226" s="6" t="n">
        <v>44152</v>
      </c>
      <c r="B226" s="7" t="str">
        <f aca="false">HYPERLINK("https://my.zakupki.prom.ua/remote/dispatcher/state_purchase_view/21149645", "UA-2020-11-17-007937-c")</f>
        <v>UA-2020-11-17-007937-c</v>
      </c>
      <c r="C226" s="7" t="s">
        <v>664</v>
      </c>
      <c r="D226" s="7" t="s">
        <v>109</v>
      </c>
      <c r="E226" s="7" t="s">
        <v>23</v>
      </c>
      <c r="F226" s="8" t="s">
        <v>24</v>
      </c>
      <c r="G226" s="7" t="s">
        <v>110</v>
      </c>
      <c r="H226" s="8" t="s">
        <v>111</v>
      </c>
      <c r="I226" s="5" t="n">
        <v>34561</v>
      </c>
    </row>
    <row r="227" customFormat="false" ht="61.15" hidden="false" customHeight="false" outlineLevel="0" collapsed="false">
      <c r="A227" s="6" t="n">
        <v>44152</v>
      </c>
      <c r="B227" s="7" t="str">
        <f aca="false">HYPERLINK("https://my.zakupki.prom.ua/remote/dispatcher/state_purchase_view/21148435", "UA-2020-11-17-007566-c")</f>
        <v>UA-2020-11-17-007566-c</v>
      </c>
      <c r="C227" s="7" t="s">
        <v>665</v>
      </c>
      <c r="D227" s="7" t="s">
        <v>117</v>
      </c>
      <c r="E227" s="7" t="s">
        <v>23</v>
      </c>
      <c r="F227" s="8" t="s">
        <v>24</v>
      </c>
      <c r="G227" s="7" t="s">
        <v>118</v>
      </c>
      <c r="H227" s="8" t="s">
        <v>119</v>
      </c>
      <c r="I227" s="5" t="n">
        <v>7811</v>
      </c>
    </row>
    <row r="228" customFormat="false" ht="49.25" hidden="false" customHeight="false" outlineLevel="0" collapsed="false">
      <c r="A228" s="6" t="n">
        <v>44152</v>
      </c>
      <c r="B228" s="7" t="str">
        <f aca="false">HYPERLINK("https://my.zakupki.prom.ua/remote/dispatcher/state_purchase_view/21147646", "UA-2020-11-17-007403-c")</f>
        <v>UA-2020-11-17-007403-c</v>
      </c>
      <c r="C228" s="7" t="s">
        <v>666</v>
      </c>
      <c r="D228" s="7" t="s">
        <v>117</v>
      </c>
      <c r="E228" s="7" t="s">
        <v>23</v>
      </c>
      <c r="F228" s="8" t="s">
        <v>24</v>
      </c>
      <c r="G228" s="7" t="s">
        <v>118</v>
      </c>
      <c r="H228" s="8" t="s">
        <v>119</v>
      </c>
      <c r="I228" s="5" t="n">
        <v>8318</v>
      </c>
    </row>
    <row r="229" customFormat="false" ht="49.25" hidden="false" customHeight="false" outlineLevel="0" collapsed="false">
      <c r="A229" s="6" t="n">
        <v>44152</v>
      </c>
      <c r="B229" s="7" t="str">
        <f aca="false">HYPERLINK("https://my.zakupki.prom.ua/remote/dispatcher/state_purchase_view/21145607", "UA-2020-11-17-006814-c")</f>
        <v>UA-2020-11-17-006814-c</v>
      </c>
      <c r="C229" s="7" t="s">
        <v>497</v>
      </c>
      <c r="D229" s="7" t="s">
        <v>117</v>
      </c>
      <c r="E229" s="7" t="s">
        <v>23</v>
      </c>
      <c r="F229" s="8" t="s">
        <v>24</v>
      </c>
      <c r="G229" s="7" t="s">
        <v>118</v>
      </c>
      <c r="H229" s="8" t="s">
        <v>119</v>
      </c>
      <c r="I229" s="5" t="n">
        <v>4585</v>
      </c>
    </row>
    <row r="230" customFormat="false" ht="49.25" hidden="false" customHeight="false" outlineLevel="0" collapsed="false">
      <c r="A230" s="6" t="n">
        <v>44152</v>
      </c>
      <c r="B230" s="7" t="str">
        <f aca="false">HYPERLINK("https://my.zakupki.prom.ua/remote/dispatcher/state_purchase_view/21144106", "UA-2020-11-17-006371-c")</f>
        <v>UA-2020-11-17-006371-c</v>
      </c>
      <c r="C230" s="7" t="s">
        <v>667</v>
      </c>
      <c r="D230" s="7" t="s">
        <v>83</v>
      </c>
      <c r="E230" s="7" t="s">
        <v>23</v>
      </c>
      <c r="F230" s="8" t="s">
        <v>24</v>
      </c>
      <c r="G230" s="7" t="s">
        <v>495</v>
      </c>
      <c r="H230" s="8" t="s">
        <v>496</v>
      </c>
      <c r="I230" s="5" t="n">
        <v>180</v>
      </c>
    </row>
    <row r="231" customFormat="false" ht="37.3" hidden="false" customHeight="false" outlineLevel="0" collapsed="false">
      <c r="A231" s="6" t="n">
        <v>44152</v>
      </c>
      <c r="B231" s="7" t="str">
        <f aca="false">HYPERLINK("https://my.zakupki.prom.ua/remote/dispatcher/state_purchase_view/21130249", "UA-2020-11-17-002550-c")</f>
        <v>UA-2020-11-17-002550-c</v>
      </c>
      <c r="C231" s="7" t="s">
        <v>668</v>
      </c>
      <c r="D231" s="7" t="s">
        <v>669</v>
      </c>
      <c r="E231" s="7" t="s">
        <v>23</v>
      </c>
      <c r="F231" s="8" t="s">
        <v>24</v>
      </c>
      <c r="G231" s="7" t="s">
        <v>646</v>
      </c>
      <c r="H231" s="8" t="s">
        <v>647</v>
      </c>
      <c r="I231" s="5" t="n">
        <v>2926</v>
      </c>
    </row>
    <row r="232" customFormat="false" ht="73.1" hidden="false" customHeight="false" outlineLevel="0" collapsed="false">
      <c r="A232" s="22" t="n">
        <v>44152</v>
      </c>
      <c r="B232" s="16" t="s">
        <v>670</v>
      </c>
      <c r="C232" s="16" t="s">
        <v>671</v>
      </c>
      <c r="D232" s="16" t="s">
        <v>320</v>
      </c>
      <c r="E232" s="24" t="s">
        <v>59</v>
      </c>
      <c r="F232" s="25" t="s">
        <v>60</v>
      </c>
      <c r="G232" s="16" t="s">
        <v>321</v>
      </c>
      <c r="H232" s="18" t="n">
        <v>2189806230</v>
      </c>
      <c r="I232" s="23" t="n">
        <v>8358.12</v>
      </c>
    </row>
    <row r="233" customFormat="false" ht="73.1" hidden="false" customHeight="false" outlineLevel="0" collapsed="false">
      <c r="A233" s="22" t="n">
        <v>44152</v>
      </c>
      <c r="B233" s="16" t="s">
        <v>672</v>
      </c>
      <c r="C233" s="16" t="s">
        <v>673</v>
      </c>
      <c r="D233" s="16" t="s">
        <v>320</v>
      </c>
      <c r="E233" s="24" t="s">
        <v>59</v>
      </c>
      <c r="F233" s="25" t="s">
        <v>60</v>
      </c>
      <c r="G233" s="16" t="s">
        <v>321</v>
      </c>
      <c r="H233" s="18" t="n">
        <v>2189806230</v>
      </c>
      <c r="I233" s="23" t="n">
        <v>8379.69</v>
      </c>
    </row>
    <row r="234" customFormat="false" ht="73.1" hidden="false" customHeight="false" outlineLevel="0" collapsed="false">
      <c r="A234" s="22" t="n">
        <v>44152</v>
      </c>
      <c r="B234" s="16" t="s">
        <v>674</v>
      </c>
      <c r="C234" s="16" t="s">
        <v>675</v>
      </c>
      <c r="D234" s="16" t="s">
        <v>320</v>
      </c>
      <c r="E234" s="24" t="s">
        <v>59</v>
      </c>
      <c r="F234" s="25" t="s">
        <v>60</v>
      </c>
      <c r="G234" s="16" t="s">
        <v>321</v>
      </c>
      <c r="H234" s="18" t="n">
        <v>2189806230</v>
      </c>
      <c r="I234" s="23" t="n">
        <v>8895.37</v>
      </c>
    </row>
    <row r="235" customFormat="false" ht="73.1" hidden="false" customHeight="false" outlineLevel="0" collapsed="false">
      <c r="A235" s="22" t="n">
        <v>44152</v>
      </c>
      <c r="B235" s="16" t="s">
        <v>676</v>
      </c>
      <c r="C235" s="16" t="s">
        <v>677</v>
      </c>
      <c r="D235" s="16" t="s">
        <v>573</v>
      </c>
      <c r="E235" s="24" t="s">
        <v>59</v>
      </c>
      <c r="F235" s="25" t="s">
        <v>60</v>
      </c>
      <c r="G235" s="16" t="s">
        <v>574</v>
      </c>
      <c r="H235" s="18" t="n">
        <v>21877948</v>
      </c>
      <c r="I235" s="23" t="n">
        <v>9450</v>
      </c>
    </row>
    <row r="236" customFormat="false" ht="73.1" hidden="false" customHeight="false" outlineLevel="0" collapsed="false">
      <c r="A236" s="22" t="n">
        <v>44152</v>
      </c>
      <c r="B236" s="16" t="s">
        <v>678</v>
      </c>
      <c r="C236" s="16" t="s">
        <v>679</v>
      </c>
      <c r="D236" s="16" t="s">
        <v>573</v>
      </c>
      <c r="E236" s="24" t="s">
        <v>59</v>
      </c>
      <c r="F236" s="25" t="s">
        <v>60</v>
      </c>
      <c r="G236" s="16" t="s">
        <v>574</v>
      </c>
      <c r="H236" s="18" t="n">
        <v>21877948</v>
      </c>
      <c r="I236" s="23" t="n">
        <v>10800</v>
      </c>
    </row>
    <row r="237" customFormat="false" ht="73.1" hidden="false" customHeight="false" outlineLevel="0" collapsed="false">
      <c r="A237" s="22" t="n">
        <v>44152</v>
      </c>
      <c r="B237" s="16" t="s">
        <v>680</v>
      </c>
      <c r="C237" s="16" t="s">
        <v>681</v>
      </c>
      <c r="D237" s="16" t="s">
        <v>573</v>
      </c>
      <c r="E237" s="24" t="s">
        <v>59</v>
      </c>
      <c r="F237" s="25" t="s">
        <v>60</v>
      </c>
      <c r="G237" s="16" t="s">
        <v>574</v>
      </c>
      <c r="H237" s="18" t="n">
        <v>21877948</v>
      </c>
      <c r="I237" s="23" t="n">
        <v>14850</v>
      </c>
    </row>
    <row r="238" customFormat="false" ht="49.25" hidden="false" customHeight="false" outlineLevel="0" collapsed="false">
      <c r="A238" s="2" t="n">
        <v>44153</v>
      </c>
      <c r="B238" s="7" t="s">
        <v>682</v>
      </c>
      <c r="C238" s="7" t="s">
        <v>683</v>
      </c>
      <c r="D238" s="7" t="s">
        <v>146</v>
      </c>
      <c r="E238" s="4" t="s">
        <v>40</v>
      </c>
      <c r="F238" s="3" t="s">
        <v>41</v>
      </c>
      <c r="G238" s="7" t="s">
        <v>684</v>
      </c>
      <c r="H238" s="8" t="n">
        <v>2480707094</v>
      </c>
      <c r="I238" s="5" t="n">
        <v>4000</v>
      </c>
    </row>
    <row r="239" customFormat="false" ht="49.25" hidden="false" customHeight="false" outlineLevel="0" collapsed="false">
      <c r="A239" s="2" t="n">
        <v>44153</v>
      </c>
      <c r="B239" s="7" t="s">
        <v>685</v>
      </c>
      <c r="C239" s="7" t="s">
        <v>686</v>
      </c>
      <c r="D239" s="7" t="s">
        <v>146</v>
      </c>
      <c r="E239" s="4" t="s">
        <v>40</v>
      </c>
      <c r="F239" s="3" t="s">
        <v>41</v>
      </c>
      <c r="G239" s="7" t="s">
        <v>684</v>
      </c>
      <c r="H239" s="8" t="n">
        <v>2480707094</v>
      </c>
      <c r="I239" s="5" t="n">
        <v>20000</v>
      </c>
    </row>
    <row r="240" customFormat="false" ht="98.5" hidden="false" customHeight="false" outlineLevel="0" collapsed="false">
      <c r="A240" s="2" t="n">
        <v>44153</v>
      </c>
      <c r="B240" s="9" t="s">
        <v>687</v>
      </c>
      <c r="C240" s="10" t="s">
        <v>688</v>
      </c>
      <c r="D240" s="9" t="s">
        <v>689</v>
      </c>
      <c r="E240" s="11" t="s">
        <v>49</v>
      </c>
      <c r="F240" s="12" t="n">
        <v>3341351</v>
      </c>
      <c r="G240" s="9" t="s">
        <v>690</v>
      </c>
      <c r="H240" s="3" t="s">
        <v>170</v>
      </c>
      <c r="I240" s="13" t="n">
        <v>1200</v>
      </c>
    </row>
    <row r="241" customFormat="false" ht="85.05" hidden="false" customHeight="false" outlineLevel="0" collapsed="false">
      <c r="A241" s="6" t="n">
        <v>44153</v>
      </c>
      <c r="B241" s="7" t="str">
        <f aca="false">HYPERLINK("https://my.zakupki.prom.ua/remote/dispatcher/state_purchase_view/21191559", "UA-2020-11-18-006673-c")</f>
        <v>UA-2020-11-18-006673-c</v>
      </c>
      <c r="C241" s="7" t="s">
        <v>691</v>
      </c>
      <c r="D241" s="7" t="s">
        <v>692</v>
      </c>
      <c r="E241" s="7" t="s">
        <v>23</v>
      </c>
      <c r="F241" s="8" t="s">
        <v>24</v>
      </c>
      <c r="G241" s="7" t="s">
        <v>693</v>
      </c>
      <c r="H241" s="8" t="s">
        <v>694</v>
      </c>
      <c r="I241" s="5" t="n">
        <v>4252</v>
      </c>
    </row>
    <row r="242" customFormat="false" ht="37.3" hidden="false" customHeight="false" outlineLevel="0" collapsed="false">
      <c r="A242" s="6" t="n">
        <v>44153</v>
      </c>
      <c r="B242" s="7" t="str">
        <f aca="false">HYPERLINK("https://my.zakupki.prom.ua/remote/dispatcher/state_purchase_view/21187194", "UA-2020-11-18-005480-c")</f>
        <v>UA-2020-11-18-005480-c</v>
      </c>
      <c r="C242" s="7" t="s">
        <v>695</v>
      </c>
      <c r="D242" s="7" t="s">
        <v>559</v>
      </c>
      <c r="E242" s="7" t="s">
        <v>23</v>
      </c>
      <c r="F242" s="8" t="s">
        <v>24</v>
      </c>
      <c r="G242" s="7" t="s">
        <v>696</v>
      </c>
      <c r="H242" s="8" t="s">
        <v>697</v>
      </c>
      <c r="I242" s="5" t="n">
        <v>4500</v>
      </c>
    </row>
    <row r="243" customFormat="false" ht="37.3" hidden="false" customHeight="false" outlineLevel="0" collapsed="false">
      <c r="A243" s="6" t="n">
        <v>44153</v>
      </c>
      <c r="B243" s="7" t="str">
        <f aca="false">HYPERLINK("https://my.zakupki.prom.ua/remote/dispatcher/state_purchase_view/21172931", "UA-2020-11-18-001413-c")</f>
        <v>UA-2020-11-18-001413-c</v>
      </c>
      <c r="C243" s="7" t="s">
        <v>698</v>
      </c>
      <c r="D243" s="7" t="s">
        <v>699</v>
      </c>
      <c r="E243" s="7" t="s">
        <v>23</v>
      </c>
      <c r="F243" s="8" t="s">
        <v>24</v>
      </c>
      <c r="G243" s="7" t="s">
        <v>495</v>
      </c>
      <c r="H243" s="8" t="s">
        <v>496</v>
      </c>
      <c r="I243" s="5" t="n">
        <v>12800</v>
      </c>
    </row>
    <row r="244" customFormat="false" ht="49.25" hidden="false" customHeight="false" outlineLevel="0" collapsed="false">
      <c r="A244" s="6" t="n">
        <v>44153</v>
      </c>
      <c r="B244" s="7" t="str">
        <f aca="false">HYPERLINK("https://my.zakupki.prom.ua/remote/dispatcher/state_purchase_view/21170270", "UA-2020-11-18-000703-c")</f>
        <v>UA-2020-11-18-000703-c</v>
      </c>
      <c r="C244" s="7" t="s">
        <v>700</v>
      </c>
      <c r="D244" s="7" t="s">
        <v>701</v>
      </c>
      <c r="E244" s="7" t="s">
        <v>23</v>
      </c>
      <c r="F244" s="8" t="s">
        <v>24</v>
      </c>
      <c r="G244" s="7" t="s">
        <v>646</v>
      </c>
      <c r="H244" s="8" t="s">
        <v>647</v>
      </c>
      <c r="I244" s="5" t="n">
        <v>1071.5</v>
      </c>
    </row>
    <row r="245" customFormat="false" ht="37.3" hidden="false" customHeight="false" outlineLevel="0" collapsed="false">
      <c r="A245" s="6" t="n">
        <v>44153</v>
      </c>
      <c r="B245" s="7" t="str">
        <f aca="false">HYPERLINK("https://my.zakupki.prom.ua/remote/dispatcher/state_purchase_view/21168895", "UA-2020-11-18-000336-c")</f>
        <v>UA-2020-11-18-000336-c</v>
      </c>
      <c r="C245" s="7" t="s">
        <v>702</v>
      </c>
      <c r="D245" s="7" t="s">
        <v>703</v>
      </c>
      <c r="E245" s="7" t="s">
        <v>23</v>
      </c>
      <c r="F245" s="8" t="s">
        <v>24</v>
      </c>
      <c r="G245" s="7" t="s">
        <v>646</v>
      </c>
      <c r="H245" s="8" t="s">
        <v>647</v>
      </c>
      <c r="I245" s="5" t="n">
        <v>2909</v>
      </c>
    </row>
    <row r="246" customFormat="false" ht="13.8" hidden="false" customHeight="false" outlineLevel="0" collapsed="false">
      <c r="A246" s="2" t="n">
        <v>44153</v>
      </c>
      <c r="B246" s="9" t="s">
        <v>704</v>
      </c>
      <c r="C246" s="9" t="s">
        <v>705</v>
      </c>
      <c r="D246" s="4" t="s">
        <v>706</v>
      </c>
      <c r="E246" s="4" t="s">
        <v>707</v>
      </c>
      <c r="F246" s="3" t="s">
        <v>708</v>
      </c>
      <c r="G246" s="9" t="s">
        <v>709</v>
      </c>
      <c r="H246" s="3" t="s">
        <v>119</v>
      </c>
      <c r="I246" s="28" t="s">
        <v>710</v>
      </c>
    </row>
    <row r="247" customFormat="false" ht="49.25" hidden="false" customHeight="false" outlineLevel="0" collapsed="false">
      <c r="A247" s="2" t="n">
        <v>44154</v>
      </c>
      <c r="B247" s="7" t="s">
        <v>711</v>
      </c>
      <c r="C247" s="7" t="s">
        <v>712</v>
      </c>
      <c r="D247" s="7" t="s">
        <v>701</v>
      </c>
      <c r="E247" s="4" t="s">
        <v>40</v>
      </c>
      <c r="F247" s="3" t="s">
        <v>41</v>
      </c>
      <c r="G247" s="7" t="s">
        <v>713</v>
      </c>
      <c r="H247" s="8" t="n">
        <v>43178192</v>
      </c>
      <c r="I247" s="5" t="n">
        <v>7148</v>
      </c>
    </row>
    <row r="248" customFormat="false" ht="97" hidden="false" customHeight="false" outlineLevel="0" collapsed="false">
      <c r="A248" s="22" t="n">
        <v>44154</v>
      </c>
      <c r="B248" s="16" t="s">
        <v>714</v>
      </c>
      <c r="C248" s="16" t="s">
        <v>715</v>
      </c>
      <c r="D248" s="16" t="s">
        <v>320</v>
      </c>
      <c r="E248" s="24" t="s">
        <v>59</v>
      </c>
      <c r="F248" s="25" t="s">
        <v>60</v>
      </c>
      <c r="G248" s="16" t="s">
        <v>716</v>
      </c>
      <c r="H248" s="18" t="n">
        <v>35919121</v>
      </c>
      <c r="I248" s="23" t="n">
        <v>4008</v>
      </c>
    </row>
    <row r="249" customFormat="false" ht="97" hidden="false" customHeight="false" outlineLevel="0" collapsed="false">
      <c r="A249" s="22" t="n">
        <v>44154</v>
      </c>
      <c r="B249" s="16" t="s">
        <v>717</v>
      </c>
      <c r="C249" s="16" t="s">
        <v>718</v>
      </c>
      <c r="D249" s="16" t="s">
        <v>320</v>
      </c>
      <c r="E249" s="24" t="s">
        <v>59</v>
      </c>
      <c r="F249" s="25" t="s">
        <v>60</v>
      </c>
      <c r="G249" s="16" t="s">
        <v>716</v>
      </c>
      <c r="H249" s="18" t="n">
        <v>35919121</v>
      </c>
      <c r="I249" s="23" t="n">
        <v>4008</v>
      </c>
    </row>
    <row r="250" customFormat="false" ht="97" hidden="false" customHeight="false" outlineLevel="0" collapsed="false">
      <c r="A250" s="22" t="n">
        <v>44154</v>
      </c>
      <c r="B250" s="16" t="s">
        <v>719</v>
      </c>
      <c r="C250" s="16" t="s">
        <v>720</v>
      </c>
      <c r="D250" s="16" t="s">
        <v>320</v>
      </c>
      <c r="E250" s="24" t="s">
        <v>59</v>
      </c>
      <c r="F250" s="25" t="s">
        <v>60</v>
      </c>
      <c r="G250" s="16" t="s">
        <v>716</v>
      </c>
      <c r="H250" s="18" t="n">
        <v>35919121</v>
      </c>
      <c r="I250" s="23" t="n">
        <v>4008</v>
      </c>
    </row>
    <row r="251" customFormat="false" ht="97" hidden="false" customHeight="false" outlineLevel="0" collapsed="false">
      <c r="A251" s="22" t="n">
        <v>44154</v>
      </c>
      <c r="B251" s="16" t="s">
        <v>721</v>
      </c>
      <c r="C251" s="16" t="s">
        <v>722</v>
      </c>
      <c r="D251" s="16" t="s">
        <v>320</v>
      </c>
      <c r="E251" s="24" t="s">
        <v>59</v>
      </c>
      <c r="F251" s="25" t="s">
        <v>60</v>
      </c>
      <c r="G251" s="16" t="s">
        <v>716</v>
      </c>
      <c r="H251" s="18" t="n">
        <v>35919121</v>
      </c>
      <c r="I251" s="23" t="n">
        <v>4008</v>
      </c>
    </row>
    <row r="252" customFormat="false" ht="97" hidden="false" customHeight="false" outlineLevel="0" collapsed="false">
      <c r="A252" s="22" t="n">
        <v>44154</v>
      </c>
      <c r="B252" s="16" t="s">
        <v>723</v>
      </c>
      <c r="C252" s="16" t="s">
        <v>724</v>
      </c>
      <c r="D252" s="16" t="s">
        <v>320</v>
      </c>
      <c r="E252" s="24" t="s">
        <v>59</v>
      </c>
      <c r="F252" s="25" t="s">
        <v>60</v>
      </c>
      <c r="G252" s="16" t="s">
        <v>716</v>
      </c>
      <c r="H252" s="18" t="n">
        <v>35919121</v>
      </c>
      <c r="I252" s="23" t="n">
        <v>4008</v>
      </c>
    </row>
    <row r="253" customFormat="false" ht="97" hidden="false" customHeight="false" outlineLevel="0" collapsed="false">
      <c r="A253" s="22" t="n">
        <v>44154</v>
      </c>
      <c r="B253" s="16" t="s">
        <v>725</v>
      </c>
      <c r="C253" s="16" t="s">
        <v>726</v>
      </c>
      <c r="D253" s="16" t="s">
        <v>320</v>
      </c>
      <c r="E253" s="24" t="s">
        <v>59</v>
      </c>
      <c r="F253" s="25" t="s">
        <v>60</v>
      </c>
      <c r="G253" s="16" t="s">
        <v>716</v>
      </c>
      <c r="H253" s="18" t="n">
        <v>35919121</v>
      </c>
      <c r="I253" s="23" t="n">
        <v>4008</v>
      </c>
    </row>
    <row r="254" customFormat="false" ht="15.8" hidden="false" customHeight="false" outlineLevel="0" collapsed="false">
      <c r="A254" s="2" t="n">
        <v>44155</v>
      </c>
      <c r="B254" s="21" t="s">
        <v>102</v>
      </c>
      <c r="C254" s="9" t="s">
        <v>727</v>
      </c>
      <c r="D254" s="4"/>
      <c r="E254" s="4" t="s">
        <v>104</v>
      </c>
      <c r="F254" s="3" t="s">
        <v>105</v>
      </c>
      <c r="G254" s="4" t="s">
        <v>421</v>
      </c>
      <c r="H254" s="3" t="n">
        <v>2696203381</v>
      </c>
      <c r="I254" s="5" t="n">
        <v>395</v>
      </c>
    </row>
    <row r="255" customFormat="false" ht="25.35" hidden="false" customHeight="false" outlineLevel="0" collapsed="false">
      <c r="A255" s="2" t="n">
        <v>44155</v>
      </c>
      <c r="B255" s="7" t="s">
        <v>728</v>
      </c>
      <c r="C255" s="7" t="s">
        <v>729</v>
      </c>
      <c r="D255" s="7" t="s">
        <v>730</v>
      </c>
      <c r="E255" s="4" t="s">
        <v>40</v>
      </c>
      <c r="F255" s="3" t="s">
        <v>41</v>
      </c>
      <c r="G255" s="7" t="s">
        <v>731</v>
      </c>
      <c r="H255" s="8" t="n">
        <v>32950551</v>
      </c>
      <c r="I255" s="5" t="n">
        <v>2841.79</v>
      </c>
    </row>
    <row r="256" customFormat="false" ht="62.65" hidden="false" customHeight="false" outlineLevel="0" collapsed="false">
      <c r="A256" s="2" t="n">
        <v>44155</v>
      </c>
      <c r="B256" s="9" t="s">
        <v>732</v>
      </c>
      <c r="C256" s="10" t="s">
        <v>733</v>
      </c>
      <c r="D256" s="9" t="s">
        <v>734</v>
      </c>
      <c r="E256" s="11" t="s">
        <v>49</v>
      </c>
      <c r="F256" s="12" t="n">
        <v>3341351</v>
      </c>
      <c r="G256" s="9" t="s">
        <v>379</v>
      </c>
      <c r="H256" s="3" t="s">
        <v>380</v>
      </c>
      <c r="I256" s="13" t="n">
        <v>6399.96</v>
      </c>
    </row>
    <row r="257" customFormat="false" ht="62.65" hidden="false" customHeight="false" outlineLevel="0" collapsed="false">
      <c r="A257" s="2" t="n">
        <v>44155</v>
      </c>
      <c r="B257" s="9" t="s">
        <v>735</v>
      </c>
      <c r="C257" s="10" t="s">
        <v>736</v>
      </c>
      <c r="D257" s="9" t="s">
        <v>737</v>
      </c>
      <c r="E257" s="11" t="s">
        <v>49</v>
      </c>
      <c r="F257" s="12" t="n">
        <v>3341351</v>
      </c>
      <c r="G257" s="9" t="s">
        <v>738</v>
      </c>
      <c r="H257" s="3" t="s">
        <v>739</v>
      </c>
      <c r="I257" s="13" t="n">
        <v>14499.96</v>
      </c>
    </row>
    <row r="258" customFormat="false" ht="62.65" hidden="false" customHeight="false" outlineLevel="0" collapsed="false">
      <c r="A258" s="2" t="n">
        <v>44155</v>
      </c>
      <c r="B258" s="9" t="s">
        <v>740</v>
      </c>
      <c r="C258" s="10" t="s">
        <v>741</v>
      </c>
      <c r="D258" s="9" t="s">
        <v>742</v>
      </c>
      <c r="E258" s="11" t="s">
        <v>49</v>
      </c>
      <c r="F258" s="12" t="n">
        <v>3341351</v>
      </c>
      <c r="G258" s="9" t="s">
        <v>738</v>
      </c>
      <c r="H258" s="3" t="s">
        <v>739</v>
      </c>
      <c r="I258" s="13" t="n">
        <v>1399.8</v>
      </c>
    </row>
    <row r="259" customFormat="false" ht="62.65" hidden="false" customHeight="false" outlineLevel="0" collapsed="false">
      <c r="A259" s="2" t="n">
        <v>44155</v>
      </c>
      <c r="B259" s="9" t="s">
        <v>743</v>
      </c>
      <c r="C259" s="10" t="s">
        <v>744</v>
      </c>
      <c r="D259" s="9" t="s">
        <v>745</v>
      </c>
      <c r="E259" s="11" t="s">
        <v>49</v>
      </c>
      <c r="F259" s="12" t="n">
        <v>3341351</v>
      </c>
      <c r="G259" s="9" t="s">
        <v>746</v>
      </c>
      <c r="H259" s="3" t="s">
        <v>747</v>
      </c>
      <c r="I259" s="13" t="n">
        <v>480</v>
      </c>
    </row>
    <row r="260" customFormat="false" ht="49.25" hidden="false" customHeight="false" outlineLevel="0" collapsed="false">
      <c r="A260" s="2" t="n">
        <v>44155</v>
      </c>
      <c r="B260" s="9" t="s">
        <v>748</v>
      </c>
      <c r="C260" s="4" t="s">
        <v>749</v>
      </c>
      <c r="D260" s="4" t="s">
        <v>750</v>
      </c>
      <c r="E260" s="4" t="s">
        <v>174</v>
      </c>
      <c r="F260" s="3" t="s">
        <v>175</v>
      </c>
      <c r="G260" s="4" t="s">
        <v>751</v>
      </c>
      <c r="H260" s="3" t="s">
        <v>752</v>
      </c>
      <c r="I260" s="13" t="n">
        <v>2950</v>
      </c>
    </row>
    <row r="261" customFormat="false" ht="97" hidden="false" customHeight="false" outlineLevel="0" collapsed="false">
      <c r="A261" s="22" t="n">
        <v>44155</v>
      </c>
      <c r="B261" s="16" t="s">
        <v>753</v>
      </c>
      <c r="C261" s="16" t="s">
        <v>754</v>
      </c>
      <c r="D261" s="16" t="s">
        <v>320</v>
      </c>
      <c r="E261" s="24" t="s">
        <v>59</v>
      </c>
      <c r="F261" s="25" t="s">
        <v>60</v>
      </c>
      <c r="G261" s="16" t="s">
        <v>716</v>
      </c>
      <c r="H261" s="18" t="n">
        <v>35919121</v>
      </c>
      <c r="I261" s="23" t="n">
        <v>4008</v>
      </c>
    </row>
    <row r="262" customFormat="false" ht="97" hidden="false" customHeight="false" outlineLevel="0" collapsed="false">
      <c r="A262" s="22" t="n">
        <v>44155</v>
      </c>
      <c r="B262" s="16" t="s">
        <v>755</v>
      </c>
      <c r="C262" s="16" t="s">
        <v>756</v>
      </c>
      <c r="D262" s="16" t="s">
        <v>320</v>
      </c>
      <c r="E262" s="24" t="s">
        <v>59</v>
      </c>
      <c r="F262" s="25" t="s">
        <v>60</v>
      </c>
      <c r="G262" s="16" t="s">
        <v>716</v>
      </c>
      <c r="H262" s="18" t="n">
        <v>35919121</v>
      </c>
      <c r="I262" s="23" t="n">
        <v>4008</v>
      </c>
    </row>
    <row r="263" customFormat="false" ht="97" hidden="false" customHeight="false" outlineLevel="0" collapsed="false">
      <c r="A263" s="22" t="n">
        <v>44155</v>
      </c>
      <c r="B263" s="16" t="s">
        <v>757</v>
      </c>
      <c r="C263" s="16" t="s">
        <v>758</v>
      </c>
      <c r="D263" s="16" t="s">
        <v>320</v>
      </c>
      <c r="E263" s="24" t="s">
        <v>59</v>
      </c>
      <c r="F263" s="25" t="s">
        <v>60</v>
      </c>
      <c r="G263" s="16" t="s">
        <v>716</v>
      </c>
      <c r="H263" s="18" t="n">
        <v>35919121</v>
      </c>
      <c r="I263" s="23" t="n">
        <v>4008</v>
      </c>
    </row>
    <row r="264" customFormat="false" ht="97" hidden="false" customHeight="false" outlineLevel="0" collapsed="false">
      <c r="A264" s="22" t="n">
        <v>44155</v>
      </c>
      <c r="B264" s="16" t="s">
        <v>759</v>
      </c>
      <c r="C264" s="16" t="s">
        <v>760</v>
      </c>
      <c r="D264" s="16" t="s">
        <v>320</v>
      </c>
      <c r="E264" s="24" t="s">
        <v>59</v>
      </c>
      <c r="F264" s="25" t="s">
        <v>60</v>
      </c>
      <c r="G264" s="16" t="s">
        <v>716</v>
      </c>
      <c r="H264" s="18" t="n">
        <v>35919121</v>
      </c>
      <c r="I264" s="23" t="n">
        <v>4008</v>
      </c>
    </row>
    <row r="265" customFormat="false" ht="97" hidden="false" customHeight="false" outlineLevel="0" collapsed="false">
      <c r="A265" s="22" t="n">
        <v>44155</v>
      </c>
      <c r="B265" s="16" t="s">
        <v>761</v>
      </c>
      <c r="C265" s="16" t="s">
        <v>762</v>
      </c>
      <c r="D265" s="16" t="s">
        <v>320</v>
      </c>
      <c r="E265" s="24" t="s">
        <v>59</v>
      </c>
      <c r="F265" s="25" t="s">
        <v>60</v>
      </c>
      <c r="G265" s="16" t="s">
        <v>716</v>
      </c>
      <c r="H265" s="18" t="n">
        <v>35919121</v>
      </c>
      <c r="I265" s="23" t="n">
        <v>4008</v>
      </c>
    </row>
    <row r="266" customFormat="false" ht="97" hidden="false" customHeight="false" outlineLevel="0" collapsed="false">
      <c r="A266" s="22" t="n">
        <v>44155</v>
      </c>
      <c r="B266" s="16" t="s">
        <v>763</v>
      </c>
      <c r="C266" s="16" t="s">
        <v>764</v>
      </c>
      <c r="D266" s="16" t="s">
        <v>320</v>
      </c>
      <c r="E266" s="24" t="s">
        <v>59</v>
      </c>
      <c r="F266" s="25" t="s">
        <v>60</v>
      </c>
      <c r="G266" s="16" t="s">
        <v>716</v>
      </c>
      <c r="H266" s="18" t="n">
        <v>35919121</v>
      </c>
      <c r="I266" s="23" t="n">
        <v>4008</v>
      </c>
    </row>
    <row r="267" customFormat="false" ht="97" hidden="false" customHeight="false" outlineLevel="0" collapsed="false">
      <c r="A267" s="22" t="n">
        <v>44155</v>
      </c>
      <c r="B267" s="16" t="s">
        <v>765</v>
      </c>
      <c r="C267" s="16" t="s">
        <v>766</v>
      </c>
      <c r="D267" s="16" t="s">
        <v>320</v>
      </c>
      <c r="E267" s="24" t="s">
        <v>59</v>
      </c>
      <c r="F267" s="25" t="s">
        <v>60</v>
      </c>
      <c r="G267" s="16" t="s">
        <v>716</v>
      </c>
      <c r="H267" s="18" t="n">
        <v>35919121</v>
      </c>
      <c r="I267" s="23" t="n">
        <v>4008</v>
      </c>
    </row>
    <row r="268" customFormat="false" ht="50.7" hidden="false" customHeight="false" outlineLevel="0" collapsed="false">
      <c r="A268" s="2" t="n">
        <v>44158</v>
      </c>
      <c r="B268" s="27" t="s">
        <v>767</v>
      </c>
      <c r="C268" s="4" t="s">
        <v>768</v>
      </c>
      <c r="D268" s="4" t="s">
        <v>769</v>
      </c>
      <c r="E268" s="4" t="s">
        <v>363</v>
      </c>
      <c r="F268" s="3" t="s">
        <v>364</v>
      </c>
      <c r="G268" s="4" t="s">
        <v>770</v>
      </c>
      <c r="H268" s="3" t="s">
        <v>771</v>
      </c>
      <c r="I268" s="5" t="n">
        <v>7584</v>
      </c>
    </row>
    <row r="269" customFormat="false" ht="62.65" hidden="false" customHeight="false" outlineLevel="0" collapsed="false">
      <c r="A269" s="2" t="n">
        <v>44158</v>
      </c>
      <c r="B269" s="9" t="s">
        <v>772</v>
      </c>
      <c r="C269" s="10" t="s">
        <v>773</v>
      </c>
      <c r="D269" s="9" t="s">
        <v>774</v>
      </c>
      <c r="E269" s="11" t="s">
        <v>49</v>
      </c>
      <c r="F269" s="12" t="n">
        <v>3341351</v>
      </c>
      <c r="G269" s="9" t="s">
        <v>775</v>
      </c>
      <c r="H269" s="3" t="s">
        <v>776</v>
      </c>
      <c r="I269" s="13" t="n">
        <v>400</v>
      </c>
    </row>
    <row r="270" customFormat="false" ht="62.65" hidden="false" customHeight="false" outlineLevel="0" collapsed="false">
      <c r="A270" s="2" t="n">
        <v>44158</v>
      </c>
      <c r="B270" s="9" t="s">
        <v>777</v>
      </c>
      <c r="C270" s="10" t="s">
        <v>773</v>
      </c>
      <c r="D270" s="9" t="s">
        <v>774</v>
      </c>
      <c r="E270" s="11" t="s">
        <v>49</v>
      </c>
      <c r="F270" s="12" t="n">
        <v>3341351</v>
      </c>
      <c r="G270" s="9" t="s">
        <v>778</v>
      </c>
      <c r="H270" s="3" t="s">
        <v>776</v>
      </c>
      <c r="I270" s="13" t="n">
        <v>400</v>
      </c>
    </row>
    <row r="271" customFormat="false" ht="61.15" hidden="false" customHeight="false" outlineLevel="0" collapsed="false">
      <c r="A271" s="6" t="n">
        <v>44158</v>
      </c>
      <c r="B271" s="7" t="str">
        <f aca="false">HYPERLINK("https://my.zakupki.prom.ua/remote/dispatcher/state_purchase_view/21351832", "UA-2020-11-23-013768-c")</f>
        <v>UA-2020-11-23-013768-c</v>
      </c>
      <c r="C271" s="7" t="s">
        <v>779</v>
      </c>
      <c r="D271" s="7" t="s">
        <v>780</v>
      </c>
      <c r="E271" s="7" t="s">
        <v>23</v>
      </c>
      <c r="F271" s="8" t="s">
        <v>24</v>
      </c>
      <c r="G271" s="7" t="s">
        <v>781</v>
      </c>
      <c r="H271" s="8" t="s">
        <v>782</v>
      </c>
      <c r="I271" s="5" t="n">
        <v>3758</v>
      </c>
    </row>
    <row r="272" customFormat="false" ht="61.15" hidden="false" customHeight="false" outlineLevel="0" collapsed="false">
      <c r="A272" s="6" t="n">
        <v>44158</v>
      </c>
      <c r="B272" s="7" t="str">
        <f aca="false">HYPERLINK("https://my.zakupki.prom.ua/remote/dispatcher/state_purchase_view/21327272", "UA-2020-11-23-005313-c")</f>
        <v>UA-2020-11-23-005313-c</v>
      </c>
      <c r="C272" s="7" t="s">
        <v>783</v>
      </c>
      <c r="D272" s="7" t="s">
        <v>784</v>
      </c>
      <c r="E272" s="7" t="s">
        <v>23</v>
      </c>
      <c r="F272" s="8" t="s">
        <v>24</v>
      </c>
      <c r="G272" s="7" t="s">
        <v>110</v>
      </c>
      <c r="H272" s="8" t="s">
        <v>111</v>
      </c>
      <c r="I272" s="5" t="n">
        <v>6103</v>
      </c>
    </row>
    <row r="273" customFormat="false" ht="49.25" hidden="false" customHeight="false" outlineLevel="0" collapsed="false">
      <c r="A273" s="6" t="n">
        <v>44158</v>
      </c>
      <c r="B273" s="7" t="str">
        <f aca="false">HYPERLINK("https://my.zakupki.prom.ua/remote/dispatcher/state_purchase_view/21312989", "UA-2020-11-23-000555-c")</f>
        <v>UA-2020-11-23-000555-c</v>
      </c>
      <c r="C273" s="7" t="s">
        <v>785</v>
      </c>
      <c r="D273" s="7" t="s">
        <v>83</v>
      </c>
      <c r="E273" s="7" t="s">
        <v>23</v>
      </c>
      <c r="F273" s="8" t="s">
        <v>24</v>
      </c>
      <c r="G273" s="7" t="s">
        <v>495</v>
      </c>
      <c r="H273" s="8" t="s">
        <v>496</v>
      </c>
      <c r="I273" s="5" t="n">
        <v>6999</v>
      </c>
    </row>
    <row r="274" customFormat="false" ht="85.05" hidden="false" customHeight="false" outlineLevel="0" collapsed="false">
      <c r="A274" s="22" t="n">
        <v>44158</v>
      </c>
      <c r="B274" s="16" t="s">
        <v>786</v>
      </c>
      <c r="C274" s="16" t="s">
        <v>787</v>
      </c>
      <c r="D274" s="16" t="s">
        <v>573</v>
      </c>
      <c r="E274" s="24" t="s">
        <v>59</v>
      </c>
      <c r="F274" s="25" t="s">
        <v>60</v>
      </c>
      <c r="G274" s="16" t="s">
        <v>574</v>
      </c>
      <c r="H274" s="18" t="n">
        <v>21877948</v>
      </c>
      <c r="I274" s="23" t="n">
        <v>39840.14</v>
      </c>
    </row>
    <row r="275" customFormat="false" ht="85.05" hidden="false" customHeight="false" outlineLevel="0" collapsed="false">
      <c r="A275" s="22" t="n">
        <v>44158</v>
      </c>
      <c r="B275" s="16" t="s">
        <v>788</v>
      </c>
      <c r="C275" s="16" t="s">
        <v>789</v>
      </c>
      <c r="D275" s="16" t="s">
        <v>573</v>
      </c>
      <c r="E275" s="24" t="s">
        <v>59</v>
      </c>
      <c r="F275" s="25" t="s">
        <v>60</v>
      </c>
      <c r="G275" s="16" t="s">
        <v>574</v>
      </c>
      <c r="H275" s="18" t="n">
        <v>21877948</v>
      </c>
      <c r="I275" s="23" t="n">
        <v>35920.2</v>
      </c>
    </row>
    <row r="276" customFormat="false" ht="85.05" hidden="false" customHeight="false" outlineLevel="0" collapsed="false">
      <c r="A276" s="6" t="n">
        <v>44159</v>
      </c>
      <c r="B276" s="7" t="str">
        <f aca="false">HYPERLINK("https://my.zakupki.prom.ua/remote/dispatcher/state_purchase_view/21397332", "UA-2020-11-24-013986-c")</f>
        <v>UA-2020-11-24-013986-c</v>
      </c>
      <c r="C276" s="7" t="s">
        <v>790</v>
      </c>
      <c r="D276" s="7" t="s">
        <v>791</v>
      </c>
      <c r="E276" s="7" t="s">
        <v>23</v>
      </c>
      <c r="F276" s="8" t="s">
        <v>24</v>
      </c>
      <c r="G276" s="7" t="s">
        <v>142</v>
      </c>
      <c r="H276" s="8" t="s">
        <v>143</v>
      </c>
      <c r="I276" s="5" t="n">
        <v>44910.59</v>
      </c>
    </row>
    <row r="277" customFormat="false" ht="85.05" hidden="false" customHeight="false" outlineLevel="0" collapsed="false">
      <c r="A277" s="6" t="n">
        <v>44159</v>
      </c>
      <c r="B277" s="7" t="str">
        <f aca="false">HYPERLINK("https://my.zakupki.prom.ua/remote/dispatcher/state_purchase_view/21396059", "UA-2020-11-24-013565-c")</f>
        <v>UA-2020-11-24-013565-c</v>
      </c>
      <c r="C277" s="7" t="s">
        <v>792</v>
      </c>
      <c r="D277" s="7" t="s">
        <v>791</v>
      </c>
      <c r="E277" s="7" t="s">
        <v>23</v>
      </c>
      <c r="F277" s="8" t="s">
        <v>24</v>
      </c>
      <c r="G277" s="7" t="s">
        <v>142</v>
      </c>
      <c r="H277" s="8" t="s">
        <v>143</v>
      </c>
      <c r="I277" s="5" t="n">
        <v>47162.02</v>
      </c>
    </row>
    <row r="278" customFormat="false" ht="85.05" hidden="false" customHeight="false" outlineLevel="0" collapsed="false">
      <c r="A278" s="6" t="n">
        <v>44159</v>
      </c>
      <c r="B278" s="7" t="str">
        <f aca="false">HYPERLINK("https://my.zakupki.prom.ua/remote/dispatcher/state_purchase_view/21394889", "UA-2020-11-24-013147-c")</f>
        <v>UA-2020-11-24-013147-c</v>
      </c>
      <c r="C278" s="7" t="s">
        <v>793</v>
      </c>
      <c r="D278" s="7" t="s">
        <v>791</v>
      </c>
      <c r="E278" s="7" t="s">
        <v>23</v>
      </c>
      <c r="F278" s="8" t="s">
        <v>24</v>
      </c>
      <c r="G278" s="7" t="s">
        <v>142</v>
      </c>
      <c r="H278" s="8" t="s">
        <v>143</v>
      </c>
      <c r="I278" s="5" t="n">
        <v>49927.93</v>
      </c>
    </row>
    <row r="279" customFormat="false" ht="85.05" hidden="false" customHeight="false" outlineLevel="0" collapsed="false">
      <c r="A279" s="6" t="n">
        <v>44159</v>
      </c>
      <c r="B279" s="7" t="str">
        <f aca="false">HYPERLINK("https://my.zakupki.prom.ua/remote/dispatcher/state_purchase_view/21393732", "UA-2020-11-24-012675-c")</f>
        <v>UA-2020-11-24-012675-c</v>
      </c>
      <c r="C279" s="7" t="s">
        <v>794</v>
      </c>
      <c r="D279" s="7" t="s">
        <v>791</v>
      </c>
      <c r="E279" s="7" t="s">
        <v>23</v>
      </c>
      <c r="F279" s="8" t="s">
        <v>24</v>
      </c>
      <c r="G279" s="7" t="s">
        <v>142</v>
      </c>
      <c r="H279" s="8" t="s">
        <v>143</v>
      </c>
      <c r="I279" s="5" t="n">
        <v>48722.36</v>
      </c>
    </row>
    <row r="280" customFormat="false" ht="85.05" hidden="false" customHeight="false" outlineLevel="0" collapsed="false">
      <c r="A280" s="6" t="n">
        <v>44159</v>
      </c>
      <c r="B280" s="7" t="str">
        <f aca="false">HYPERLINK("https://my.zakupki.prom.ua/remote/dispatcher/state_purchase_view/21392696", "UA-2020-11-24-012354-c")</f>
        <v>UA-2020-11-24-012354-c</v>
      </c>
      <c r="C280" s="7" t="s">
        <v>795</v>
      </c>
      <c r="D280" s="7" t="s">
        <v>791</v>
      </c>
      <c r="E280" s="7" t="s">
        <v>23</v>
      </c>
      <c r="F280" s="8" t="s">
        <v>24</v>
      </c>
      <c r="G280" s="7" t="s">
        <v>142</v>
      </c>
      <c r="H280" s="8" t="s">
        <v>143</v>
      </c>
      <c r="I280" s="5" t="n">
        <v>49794.85</v>
      </c>
    </row>
    <row r="281" customFormat="false" ht="85.05" hidden="false" customHeight="false" outlineLevel="0" collapsed="false">
      <c r="A281" s="6" t="n">
        <v>44159</v>
      </c>
      <c r="B281" s="7" t="str">
        <f aca="false">HYPERLINK("https://my.zakupki.prom.ua/remote/dispatcher/state_purchase_view/21391598", "UA-2020-11-24-011907-c")</f>
        <v>UA-2020-11-24-011907-c</v>
      </c>
      <c r="C281" s="7" t="s">
        <v>796</v>
      </c>
      <c r="D281" s="7" t="s">
        <v>791</v>
      </c>
      <c r="E281" s="7" t="s">
        <v>23</v>
      </c>
      <c r="F281" s="8" t="s">
        <v>24</v>
      </c>
      <c r="G281" s="7" t="s">
        <v>142</v>
      </c>
      <c r="H281" s="8" t="s">
        <v>143</v>
      </c>
      <c r="I281" s="5" t="n">
        <v>49837.72</v>
      </c>
    </row>
    <row r="282" customFormat="false" ht="85.05" hidden="false" customHeight="false" outlineLevel="0" collapsed="false">
      <c r="A282" s="6" t="n">
        <v>44159</v>
      </c>
      <c r="B282" s="7" t="str">
        <f aca="false">HYPERLINK("https://my.zakupki.prom.ua/remote/dispatcher/state_purchase_view/21389051", "UA-2020-11-24-011027-c")</f>
        <v>UA-2020-11-24-011027-c</v>
      </c>
      <c r="C282" s="7" t="s">
        <v>797</v>
      </c>
      <c r="D282" s="7" t="s">
        <v>791</v>
      </c>
      <c r="E282" s="7" t="s">
        <v>23</v>
      </c>
      <c r="F282" s="8" t="s">
        <v>24</v>
      </c>
      <c r="G282" s="7" t="s">
        <v>142</v>
      </c>
      <c r="H282" s="8" t="s">
        <v>143</v>
      </c>
      <c r="I282" s="5" t="n">
        <v>44497.01</v>
      </c>
    </row>
    <row r="283" customFormat="false" ht="97" hidden="false" customHeight="false" outlineLevel="0" collapsed="false">
      <c r="A283" s="6" t="n">
        <v>44159</v>
      </c>
      <c r="B283" s="7" t="str">
        <f aca="false">HYPERLINK("https://my.zakupki.prom.ua/remote/dispatcher/state_purchase_view/21387634", "UA-2020-11-24-010472-c")</f>
        <v>UA-2020-11-24-010472-c</v>
      </c>
      <c r="C283" s="7" t="s">
        <v>798</v>
      </c>
      <c r="D283" s="7" t="s">
        <v>791</v>
      </c>
      <c r="E283" s="7" t="s">
        <v>23</v>
      </c>
      <c r="F283" s="8" t="s">
        <v>24</v>
      </c>
      <c r="G283" s="7" t="s">
        <v>142</v>
      </c>
      <c r="H283" s="8" t="s">
        <v>143</v>
      </c>
      <c r="I283" s="5" t="n">
        <v>45867.37</v>
      </c>
    </row>
    <row r="284" customFormat="false" ht="97" hidden="false" customHeight="false" outlineLevel="0" collapsed="false">
      <c r="A284" s="6" t="n">
        <v>44159</v>
      </c>
      <c r="B284" s="7" t="str">
        <f aca="false">HYPERLINK("https://my.zakupki.prom.ua/remote/dispatcher/state_purchase_view/21386547", "UA-2020-11-24-010031-c")</f>
        <v>UA-2020-11-24-010031-c</v>
      </c>
      <c r="C284" s="7" t="s">
        <v>799</v>
      </c>
      <c r="D284" s="7" t="s">
        <v>791</v>
      </c>
      <c r="E284" s="7" t="s">
        <v>23</v>
      </c>
      <c r="F284" s="8" t="s">
        <v>24</v>
      </c>
      <c r="G284" s="7" t="s">
        <v>142</v>
      </c>
      <c r="H284" s="8" t="s">
        <v>143</v>
      </c>
      <c r="I284" s="5" t="n">
        <v>46158.01</v>
      </c>
    </row>
    <row r="285" customFormat="false" ht="97" hidden="false" customHeight="false" outlineLevel="0" collapsed="false">
      <c r="A285" s="6" t="n">
        <v>44159</v>
      </c>
      <c r="B285" s="7" t="str">
        <f aca="false">HYPERLINK("https://my.zakupki.prom.ua/remote/dispatcher/state_purchase_view/21383907", "UA-2020-11-24-009133-c")</f>
        <v>UA-2020-11-24-009133-c</v>
      </c>
      <c r="C285" s="7" t="s">
        <v>800</v>
      </c>
      <c r="D285" s="7" t="s">
        <v>109</v>
      </c>
      <c r="E285" s="7" t="s">
        <v>23</v>
      </c>
      <c r="F285" s="8" t="s">
        <v>24</v>
      </c>
      <c r="G285" s="7" t="s">
        <v>142</v>
      </c>
      <c r="H285" s="8" t="s">
        <v>143</v>
      </c>
      <c r="I285" s="5" t="n">
        <v>45867.37</v>
      </c>
    </row>
    <row r="286" customFormat="false" ht="49.25" hidden="false" customHeight="false" outlineLevel="0" collapsed="false">
      <c r="A286" s="6" t="n">
        <v>44159</v>
      </c>
      <c r="B286" s="7" t="str">
        <f aca="false">HYPERLINK("https://my.zakupki.prom.ua/remote/dispatcher/state_purchase_view/21358391", "UA-2020-11-24-000096-c")</f>
        <v>UA-2020-11-24-000096-c</v>
      </c>
      <c r="C286" s="7" t="s">
        <v>801</v>
      </c>
      <c r="D286" s="7" t="s">
        <v>117</v>
      </c>
      <c r="E286" s="7" t="s">
        <v>23</v>
      </c>
      <c r="F286" s="8" t="s">
        <v>24</v>
      </c>
      <c r="G286" s="7" t="s">
        <v>118</v>
      </c>
      <c r="H286" s="8" t="s">
        <v>119</v>
      </c>
      <c r="I286" s="5" t="n">
        <v>1118</v>
      </c>
    </row>
    <row r="287" customFormat="false" ht="62.65" hidden="false" customHeight="false" outlineLevel="0" collapsed="false">
      <c r="A287" s="2" t="n">
        <v>44160</v>
      </c>
      <c r="B287" s="9" t="s">
        <v>802</v>
      </c>
      <c r="C287" s="10" t="s">
        <v>803</v>
      </c>
      <c r="D287" s="9" t="s">
        <v>804</v>
      </c>
      <c r="E287" s="11" t="s">
        <v>49</v>
      </c>
      <c r="F287" s="12" t="n">
        <v>3341351</v>
      </c>
      <c r="G287" s="9" t="s">
        <v>450</v>
      </c>
      <c r="H287" s="3" t="s">
        <v>451</v>
      </c>
      <c r="I287" s="13" t="n">
        <v>960</v>
      </c>
    </row>
    <row r="288" customFormat="false" ht="62.65" hidden="false" customHeight="false" outlineLevel="0" collapsed="false">
      <c r="A288" s="2" t="n">
        <v>44160</v>
      </c>
      <c r="B288" s="9" t="s">
        <v>805</v>
      </c>
      <c r="C288" s="10" t="s">
        <v>803</v>
      </c>
      <c r="D288" s="9" t="s">
        <v>804</v>
      </c>
      <c r="E288" s="11" t="s">
        <v>49</v>
      </c>
      <c r="F288" s="12" t="n">
        <v>3341351</v>
      </c>
      <c r="G288" s="9" t="s">
        <v>450</v>
      </c>
      <c r="H288" s="3" t="s">
        <v>451</v>
      </c>
      <c r="I288" s="13" t="n">
        <v>1440</v>
      </c>
    </row>
    <row r="289" customFormat="false" ht="62.65" hidden="false" customHeight="false" outlineLevel="0" collapsed="false">
      <c r="A289" s="2" t="n">
        <v>44160</v>
      </c>
      <c r="B289" s="9" t="s">
        <v>806</v>
      </c>
      <c r="C289" s="10" t="s">
        <v>803</v>
      </c>
      <c r="D289" s="9" t="s">
        <v>804</v>
      </c>
      <c r="E289" s="11" t="s">
        <v>49</v>
      </c>
      <c r="F289" s="12" t="n">
        <v>3341351</v>
      </c>
      <c r="G289" s="9" t="s">
        <v>450</v>
      </c>
      <c r="H289" s="3" t="s">
        <v>451</v>
      </c>
      <c r="I289" s="13" t="n">
        <v>1440</v>
      </c>
    </row>
    <row r="290" customFormat="false" ht="37.3" hidden="false" customHeight="false" outlineLevel="0" collapsed="false">
      <c r="A290" s="6" t="n">
        <v>44160</v>
      </c>
      <c r="B290" s="7" t="str">
        <f aca="false">HYPERLINK("https://my.zakupki.prom.ua/remote/dispatcher/state_purchase_view/21408471", "UA-2020-11-25-000499-c")</f>
        <v>UA-2020-11-25-000499-c</v>
      </c>
      <c r="C290" s="7" t="s">
        <v>807</v>
      </c>
      <c r="D290" s="7" t="s">
        <v>608</v>
      </c>
      <c r="E290" s="7" t="s">
        <v>23</v>
      </c>
      <c r="F290" s="8" t="s">
        <v>24</v>
      </c>
      <c r="G290" s="7" t="s">
        <v>808</v>
      </c>
      <c r="H290" s="8" t="s">
        <v>809</v>
      </c>
      <c r="I290" s="5" t="n">
        <v>2995</v>
      </c>
    </row>
    <row r="291" customFormat="false" ht="85.05" hidden="false" customHeight="false" outlineLevel="0" collapsed="false">
      <c r="A291" s="22" t="n">
        <v>44160</v>
      </c>
      <c r="B291" s="16" t="s">
        <v>810</v>
      </c>
      <c r="C291" s="16" t="s">
        <v>811</v>
      </c>
      <c r="D291" s="16" t="s">
        <v>573</v>
      </c>
      <c r="E291" s="24" t="s">
        <v>59</v>
      </c>
      <c r="F291" s="25" t="s">
        <v>60</v>
      </c>
      <c r="G291" s="16" t="s">
        <v>574</v>
      </c>
      <c r="H291" s="18" t="n">
        <v>21877948</v>
      </c>
      <c r="I291" s="23" t="n">
        <v>29423.76</v>
      </c>
    </row>
    <row r="292" customFormat="false" ht="85.05" hidden="false" customHeight="false" outlineLevel="0" collapsed="false">
      <c r="A292" s="22" t="n">
        <v>44160</v>
      </c>
      <c r="B292" s="16" t="s">
        <v>812</v>
      </c>
      <c r="C292" s="16" t="s">
        <v>813</v>
      </c>
      <c r="D292" s="16" t="s">
        <v>573</v>
      </c>
      <c r="E292" s="24" t="s">
        <v>59</v>
      </c>
      <c r="F292" s="25" t="s">
        <v>60</v>
      </c>
      <c r="G292" s="16" t="s">
        <v>574</v>
      </c>
      <c r="H292" s="18" t="n">
        <v>21877948</v>
      </c>
      <c r="I292" s="23" t="n">
        <v>21170.57</v>
      </c>
    </row>
    <row r="293" customFormat="false" ht="73.1" hidden="false" customHeight="false" outlineLevel="0" collapsed="false">
      <c r="A293" s="22" t="n">
        <v>44160</v>
      </c>
      <c r="B293" s="16" t="s">
        <v>814</v>
      </c>
      <c r="C293" s="16" t="s">
        <v>815</v>
      </c>
      <c r="D293" s="16" t="s">
        <v>573</v>
      </c>
      <c r="E293" s="24" t="s">
        <v>59</v>
      </c>
      <c r="F293" s="25" t="s">
        <v>60</v>
      </c>
      <c r="G293" s="16" t="s">
        <v>574</v>
      </c>
      <c r="H293" s="18" t="n">
        <v>21877948</v>
      </c>
      <c r="I293" s="23" t="n">
        <v>10800</v>
      </c>
    </row>
    <row r="294" customFormat="false" ht="25.35" hidden="false" customHeight="false" outlineLevel="0" collapsed="false">
      <c r="A294" s="2" t="n">
        <v>44161</v>
      </c>
      <c r="B294" s="7" t="s">
        <v>816</v>
      </c>
      <c r="C294" s="7" t="s">
        <v>817</v>
      </c>
      <c r="D294" s="7" t="s">
        <v>818</v>
      </c>
      <c r="E294" s="4" t="s">
        <v>40</v>
      </c>
      <c r="F294" s="3" t="s">
        <v>41</v>
      </c>
      <c r="G294" s="7" t="s">
        <v>819</v>
      </c>
      <c r="H294" s="8" t="n">
        <v>42082379</v>
      </c>
      <c r="I294" s="5" t="n">
        <v>34229.52</v>
      </c>
    </row>
    <row r="295" customFormat="false" ht="13.8" hidden="false" customHeight="false" outlineLevel="0" collapsed="false">
      <c r="A295" s="22" t="n">
        <v>44161</v>
      </c>
      <c r="B295" s="16" t="s">
        <v>820</v>
      </c>
      <c r="C295" s="16" t="s">
        <v>821</v>
      </c>
      <c r="D295" s="16" t="s">
        <v>369</v>
      </c>
      <c r="E295" s="15" t="s">
        <v>59</v>
      </c>
      <c r="F295" s="17" t="s">
        <v>60</v>
      </c>
      <c r="G295" s="16" t="s">
        <v>237</v>
      </c>
      <c r="H295" s="18" t="n">
        <v>2950016334</v>
      </c>
      <c r="I295" s="23" t="n">
        <v>3420</v>
      </c>
    </row>
    <row r="296" customFormat="false" ht="25.35" hidden="false" customHeight="false" outlineLevel="0" collapsed="false">
      <c r="A296" s="2" t="n">
        <v>44162</v>
      </c>
      <c r="B296" s="7" t="s">
        <v>822</v>
      </c>
      <c r="C296" s="7" t="s">
        <v>823</v>
      </c>
      <c r="D296" s="7" t="s">
        <v>538</v>
      </c>
      <c r="E296" s="4" t="s">
        <v>40</v>
      </c>
      <c r="F296" s="3" t="s">
        <v>41</v>
      </c>
      <c r="G296" s="7" t="s">
        <v>824</v>
      </c>
      <c r="H296" s="8" t="n">
        <v>31816235</v>
      </c>
      <c r="I296" s="5" t="n">
        <v>20590.5</v>
      </c>
    </row>
    <row r="297" customFormat="false" ht="37.3" hidden="false" customHeight="false" outlineLevel="0" collapsed="false">
      <c r="A297" s="2" t="n">
        <v>44162</v>
      </c>
      <c r="B297" s="7" t="s">
        <v>825</v>
      </c>
      <c r="C297" s="7" t="s">
        <v>826</v>
      </c>
      <c r="D297" s="7" t="s">
        <v>483</v>
      </c>
      <c r="E297" s="4" t="s">
        <v>40</v>
      </c>
      <c r="F297" s="3" t="s">
        <v>41</v>
      </c>
      <c r="G297" s="7" t="s">
        <v>827</v>
      </c>
      <c r="H297" s="8" t="n">
        <v>39417349</v>
      </c>
      <c r="I297" s="5" t="n">
        <v>13410</v>
      </c>
    </row>
    <row r="298" customFormat="false" ht="98.5" hidden="false" customHeight="false" outlineLevel="0" collapsed="false">
      <c r="A298" s="2" t="n">
        <v>44162</v>
      </c>
      <c r="B298" s="9" t="s">
        <v>828</v>
      </c>
      <c r="C298" s="10" t="s">
        <v>829</v>
      </c>
      <c r="D298" s="9" t="s">
        <v>830</v>
      </c>
      <c r="E298" s="11" t="s">
        <v>49</v>
      </c>
      <c r="F298" s="12" t="n">
        <v>3341351</v>
      </c>
      <c r="G298" s="9" t="s">
        <v>831</v>
      </c>
      <c r="H298" s="3" t="s">
        <v>832</v>
      </c>
      <c r="I298" s="13" t="n">
        <v>800</v>
      </c>
    </row>
    <row r="299" customFormat="false" ht="50.7" hidden="false" customHeight="false" outlineLevel="0" collapsed="false">
      <c r="A299" s="2" t="n">
        <v>44162</v>
      </c>
      <c r="B299" s="3" t="s">
        <v>833</v>
      </c>
      <c r="C299" s="4" t="s">
        <v>10</v>
      </c>
      <c r="D299" s="4" t="s">
        <v>834</v>
      </c>
      <c r="E299" s="4" t="s">
        <v>12</v>
      </c>
      <c r="F299" s="3" t="s">
        <v>835</v>
      </c>
      <c r="G299" s="4" t="s">
        <v>836</v>
      </c>
      <c r="H299" s="3" t="s">
        <v>837</v>
      </c>
      <c r="I299" s="5" t="n">
        <v>5108.75</v>
      </c>
    </row>
    <row r="300" customFormat="false" ht="50.7" hidden="false" customHeight="false" outlineLevel="0" collapsed="false">
      <c r="A300" s="2" t="n">
        <v>44162</v>
      </c>
      <c r="B300" s="3" t="s">
        <v>838</v>
      </c>
      <c r="C300" s="4" t="s">
        <v>10</v>
      </c>
      <c r="D300" s="4" t="s">
        <v>839</v>
      </c>
      <c r="E300" s="4" t="s">
        <v>12</v>
      </c>
      <c r="F300" s="3" t="s">
        <v>840</v>
      </c>
      <c r="G300" s="4" t="s">
        <v>836</v>
      </c>
      <c r="H300" s="3" t="s">
        <v>837</v>
      </c>
      <c r="I300" s="5" t="n">
        <v>8400</v>
      </c>
    </row>
    <row r="301" customFormat="false" ht="38.8" hidden="false" customHeight="false" outlineLevel="0" collapsed="false">
      <c r="A301" s="2" t="n">
        <v>44165</v>
      </c>
      <c r="B301" s="3" t="s">
        <v>841</v>
      </c>
      <c r="C301" s="4" t="s">
        <v>10</v>
      </c>
      <c r="D301" s="4" t="s">
        <v>842</v>
      </c>
      <c r="E301" s="4" t="s">
        <v>12</v>
      </c>
      <c r="F301" s="3" t="s">
        <v>843</v>
      </c>
      <c r="G301" s="4" t="s">
        <v>844</v>
      </c>
      <c r="H301" s="3" t="s">
        <v>845</v>
      </c>
      <c r="I301" s="5" t="n">
        <v>15000</v>
      </c>
    </row>
    <row r="302" customFormat="false" ht="25.35" hidden="false" customHeight="false" outlineLevel="0" collapsed="false">
      <c r="A302" s="2" t="n">
        <v>44166</v>
      </c>
      <c r="B302" s="7" t="s">
        <v>846</v>
      </c>
      <c r="C302" s="7" t="s">
        <v>847</v>
      </c>
      <c r="D302" s="7" t="s">
        <v>132</v>
      </c>
      <c r="E302" s="4" t="s">
        <v>40</v>
      </c>
      <c r="F302" s="3" t="s">
        <v>41</v>
      </c>
      <c r="G302" s="7" t="s">
        <v>824</v>
      </c>
      <c r="H302" s="8" t="n">
        <v>31816235</v>
      </c>
      <c r="I302" s="5" t="n">
        <v>41763</v>
      </c>
    </row>
    <row r="303" customFormat="false" ht="25.35" hidden="false" customHeight="false" outlineLevel="0" collapsed="false">
      <c r="A303" s="2" t="n">
        <v>44166</v>
      </c>
      <c r="B303" s="7" t="s">
        <v>848</v>
      </c>
      <c r="C303" s="7" t="s">
        <v>849</v>
      </c>
      <c r="D303" s="7" t="s">
        <v>132</v>
      </c>
      <c r="E303" s="4" t="s">
        <v>40</v>
      </c>
      <c r="F303" s="3" t="s">
        <v>41</v>
      </c>
      <c r="G303" s="7" t="s">
        <v>133</v>
      </c>
      <c r="H303" s="8" t="n">
        <v>31222520</v>
      </c>
      <c r="I303" s="5" t="n">
        <v>24000</v>
      </c>
    </row>
    <row r="304" customFormat="false" ht="26.85" hidden="false" customHeight="false" outlineLevel="0" collapsed="false">
      <c r="A304" s="2" t="n">
        <v>44167</v>
      </c>
      <c r="B304" s="29" t="s">
        <v>850</v>
      </c>
      <c r="C304" s="11" t="s">
        <v>851</v>
      </c>
      <c r="D304" s="9" t="s">
        <v>852</v>
      </c>
      <c r="E304" s="9" t="s">
        <v>853</v>
      </c>
      <c r="F304" s="3" t="s">
        <v>854</v>
      </c>
      <c r="G304" s="9" t="s">
        <v>80</v>
      </c>
      <c r="H304" s="3" t="s">
        <v>81</v>
      </c>
      <c r="I304" s="30" t="n">
        <v>465</v>
      </c>
    </row>
    <row r="305" customFormat="false" ht="26.85" hidden="false" customHeight="false" outlineLevel="0" collapsed="false">
      <c r="A305" s="2" t="n">
        <v>44167</v>
      </c>
      <c r="B305" s="29" t="s">
        <v>855</v>
      </c>
      <c r="C305" s="11" t="s">
        <v>851</v>
      </c>
      <c r="D305" s="9" t="s">
        <v>856</v>
      </c>
      <c r="E305" s="9" t="s">
        <v>853</v>
      </c>
      <c r="F305" s="3" t="s">
        <v>854</v>
      </c>
      <c r="G305" s="9" t="s">
        <v>80</v>
      </c>
      <c r="H305" s="3" t="s">
        <v>81</v>
      </c>
      <c r="I305" s="30" t="n">
        <v>305</v>
      </c>
    </row>
    <row r="306" customFormat="false" ht="26.85" hidden="false" customHeight="false" outlineLevel="0" collapsed="false">
      <c r="A306" s="2" t="n">
        <v>44167</v>
      </c>
      <c r="B306" s="29" t="s">
        <v>857</v>
      </c>
      <c r="C306" s="11" t="s">
        <v>851</v>
      </c>
      <c r="D306" s="9" t="s">
        <v>858</v>
      </c>
      <c r="E306" s="9" t="s">
        <v>853</v>
      </c>
      <c r="F306" s="3" t="s">
        <v>854</v>
      </c>
      <c r="G306" s="9" t="s">
        <v>80</v>
      </c>
      <c r="H306" s="3" t="s">
        <v>81</v>
      </c>
      <c r="I306" s="30" t="n">
        <v>1295</v>
      </c>
    </row>
    <row r="307" customFormat="false" ht="26.85" hidden="false" customHeight="false" outlineLevel="0" collapsed="false">
      <c r="A307" s="2" t="n">
        <v>44167</v>
      </c>
      <c r="B307" s="29" t="s">
        <v>859</v>
      </c>
      <c r="C307" s="11" t="s">
        <v>851</v>
      </c>
      <c r="D307" s="9" t="s">
        <v>860</v>
      </c>
      <c r="E307" s="9" t="s">
        <v>853</v>
      </c>
      <c r="F307" s="3" t="s">
        <v>854</v>
      </c>
      <c r="G307" s="9" t="s">
        <v>80</v>
      </c>
      <c r="H307" s="3" t="s">
        <v>81</v>
      </c>
      <c r="I307" s="30" t="n">
        <v>1572.5</v>
      </c>
    </row>
    <row r="308" customFormat="false" ht="37.3" hidden="false" customHeight="false" outlineLevel="0" collapsed="false">
      <c r="A308" s="2" t="n">
        <v>44167</v>
      </c>
      <c r="B308" s="9" t="s">
        <v>861</v>
      </c>
      <c r="C308" s="4" t="s">
        <v>862</v>
      </c>
      <c r="D308" s="4" t="s">
        <v>863</v>
      </c>
      <c r="E308" s="4" t="s">
        <v>174</v>
      </c>
      <c r="F308" s="3" t="s">
        <v>175</v>
      </c>
      <c r="G308" s="4" t="s">
        <v>864</v>
      </c>
      <c r="H308" s="3" t="s">
        <v>199</v>
      </c>
      <c r="I308" s="13" t="n">
        <v>2950</v>
      </c>
    </row>
    <row r="309" customFormat="false" ht="85.05" hidden="false" customHeight="false" outlineLevel="0" collapsed="false">
      <c r="A309" s="22" t="n">
        <v>44167</v>
      </c>
      <c r="B309" s="16" t="s">
        <v>865</v>
      </c>
      <c r="C309" s="16" t="s">
        <v>866</v>
      </c>
      <c r="D309" s="16" t="s">
        <v>573</v>
      </c>
      <c r="E309" s="24" t="s">
        <v>59</v>
      </c>
      <c r="F309" s="25" t="s">
        <v>60</v>
      </c>
      <c r="G309" s="16" t="s">
        <v>574</v>
      </c>
      <c r="H309" s="18" t="n">
        <v>21877948</v>
      </c>
      <c r="I309" s="23" t="n">
        <v>14982.88</v>
      </c>
    </row>
    <row r="310" customFormat="false" ht="85.05" hidden="false" customHeight="false" outlineLevel="0" collapsed="false">
      <c r="A310" s="22" t="n">
        <v>44167</v>
      </c>
      <c r="B310" s="16" t="s">
        <v>867</v>
      </c>
      <c r="C310" s="16" t="s">
        <v>868</v>
      </c>
      <c r="D310" s="16" t="s">
        <v>573</v>
      </c>
      <c r="E310" s="24" t="s">
        <v>59</v>
      </c>
      <c r="F310" s="25" t="s">
        <v>60</v>
      </c>
      <c r="G310" s="16" t="s">
        <v>574</v>
      </c>
      <c r="H310" s="18" t="n">
        <v>21877948</v>
      </c>
      <c r="I310" s="23" t="n">
        <v>38933.78</v>
      </c>
    </row>
    <row r="311" customFormat="false" ht="13.8" hidden="false" customHeight="false" outlineLevel="0" collapsed="false">
      <c r="A311" s="22" t="n">
        <v>44169</v>
      </c>
      <c r="B311" s="16" t="s">
        <v>869</v>
      </c>
      <c r="C311" s="16" t="s">
        <v>870</v>
      </c>
      <c r="D311" s="16" t="s">
        <v>860</v>
      </c>
      <c r="E311" s="24" t="s">
        <v>59</v>
      </c>
      <c r="F311" s="25" t="s">
        <v>60</v>
      </c>
      <c r="G311" s="16" t="s">
        <v>80</v>
      </c>
      <c r="H311" s="18" t="n">
        <v>2482911680</v>
      </c>
      <c r="I311" s="23" t="n">
        <v>1075.5</v>
      </c>
    </row>
    <row r="312" customFormat="false" ht="26.85" hidden="false" customHeight="false" outlineLevel="0" collapsed="false">
      <c r="A312" s="2" t="n">
        <v>44169</v>
      </c>
      <c r="B312" s="3" t="s">
        <v>871</v>
      </c>
      <c r="C312" s="4" t="s">
        <v>10</v>
      </c>
      <c r="D312" s="4" t="s">
        <v>872</v>
      </c>
      <c r="E312" s="4" t="s">
        <v>12</v>
      </c>
      <c r="F312" s="3" t="s">
        <v>873</v>
      </c>
      <c r="G312" s="4" t="s">
        <v>874</v>
      </c>
      <c r="H312" s="3" t="s">
        <v>875</v>
      </c>
      <c r="I312" s="5" t="n">
        <v>27862</v>
      </c>
    </row>
    <row r="313" customFormat="false" ht="61.15" hidden="false" customHeight="false" outlineLevel="0" collapsed="false">
      <c r="A313" s="2" t="n">
        <v>44172</v>
      </c>
      <c r="B313" s="7" t="s">
        <v>876</v>
      </c>
      <c r="C313" s="7" t="s">
        <v>877</v>
      </c>
      <c r="D313" s="7" t="s">
        <v>188</v>
      </c>
      <c r="E313" s="4" t="s">
        <v>40</v>
      </c>
      <c r="F313" s="3" t="s">
        <v>41</v>
      </c>
      <c r="G313" s="7" t="s">
        <v>189</v>
      </c>
      <c r="H313" s="8" t="n">
        <v>3218913970</v>
      </c>
      <c r="I313" s="5" t="n">
        <v>2970</v>
      </c>
    </row>
    <row r="314" customFormat="false" ht="110.4" hidden="false" customHeight="false" outlineLevel="0" collapsed="false">
      <c r="A314" s="2" t="n">
        <v>44174</v>
      </c>
      <c r="B314" s="9" t="s">
        <v>878</v>
      </c>
      <c r="C314" s="10" t="s">
        <v>879</v>
      </c>
      <c r="D314" s="9" t="s">
        <v>880</v>
      </c>
      <c r="E314" s="11" t="s">
        <v>49</v>
      </c>
      <c r="F314" s="12" t="n">
        <v>3341351</v>
      </c>
      <c r="G314" s="9" t="s">
        <v>881</v>
      </c>
      <c r="H314" s="3" t="s">
        <v>882</v>
      </c>
      <c r="I314" s="13" t="n">
        <v>6548</v>
      </c>
    </row>
    <row r="315" customFormat="false" ht="98.5" hidden="false" customHeight="false" outlineLevel="0" collapsed="false">
      <c r="A315" s="2" t="n">
        <v>44174</v>
      </c>
      <c r="B315" s="9" t="s">
        <v>883</v>
      </c>
      <c r="C315" s="10" t="s">
        <v>884</v>
      </c>
      <c r="D315" s="9" t="s">
        <v>885</v>
      </c>
      <c r="E315" s="11" t="s">
        <v>49</v>
      </c>
      <c r="F315" s="12" t="n">
        <v>3341351</v>
      </c>
      <c r="G315" s="9" t="s">
        <v>881</v>
      </c>
      <c r="H315" s="3" t="s">
        <v>882</v>
      </c>
      <c r="I315" s="13" t="n">
        <v>3324</v>
      </c>
    </row>
    <row r="316" customFormat="false" ht="110.4" hidden="false" customHeight="false" outlineLevel="0" collapsed="false">
      <c r="A316" s="2" t="n">
        <v>44174</v>
      </c>
      <c r="B316" s="9" t="s">
        <v>878</v>
      </c>
      <c r="C316" s="10" t="s">
        <v>886</v>
      </c>
      <c r="D316" s="9" t="s">
        <v>880</v>
      </c>
      <c r="E316" s="11" t="s">
        <v>49</v>
      </c>
      <c r="F316" s="12" t="n">
        <v>3341351</v>
      </c>
      <c r="G316" s="9" t="s">
        <v>881</v>
      </c>
      <c r="H316" s="3" t="s">
        <v>882</v>
      </c>
      <c r="I316" s="13" t="n">
        <v>6548</v>
      </c>
    </row>
    <row r="317" customFormat="false" ht="61.15" hidden="false" customHeight="false" outlineLevel="0" collapsed="false">
      <c r="A317" s="2" t="n">
        <v>44174</v>
      </c>
      <c r="B317" s="9" t="s">
        <v>887</v>
      </c>
      <c r="C317" s="4" t="s">
        <v>888</v>
      </c>
      <c r="D317" s="4" t="s">
        <v>889</v>
      </c>
      <c r="E317" s="4" t="s">
        <v>174</v>
      </c>
      <c r="F317" s="3" t="s">
        <v>175</v>
      </c>
      <c r="G317" s="4" t="s">
        <v>890</v>
      </c>
      <c r="H317" s="3" t="s">
        <v>891</v>
      </c>
      <c r="I317" s="13" t="n">
        <v>2735</v>
      </c>
    </row>
    <row r="318" customFormat="false" ht="61.15" hidden="false" customHeight="false" outlineLevel="0" collapsed="false">
      <c r="A318" s="2" t="n">
        <v>44174</v>
      </c>
      <c r="B318" s="9" t="s">
        <v>892</v>
      </c>
      <c r="C318" s="4" t="s">
        <v>893</v>
      </c>
      <c r="D318" s="4" t="s">
        <v>894</v>
      </c>
      <c r="E318" s="4" t="s">
        <v>174</v>
      </c>
      <c r="F318" s="3" t="s">
        <v>175</v>
      </c>
      <c r="G318" s="4" t="s">
        <v>895</v>
      </c>
      <c r="H318" s="3" t="s">
        <v>896</v>
      </c>
      <c r="I318" s="13" t="n">
        <v>49600</v>
      </c>
    </row>
    <row r="319" customFormat="false" ht="97" hidden="false" customHeight="false" outlineLevel="0" collapsed="false">
      <c r="A319" s="22" t="n">
        <v>44174</v>
      </c>
      <c r="B319" s="16" t="s">
        <v>897</v>
      </c>
      <c r="C319" s="16" t="s">
        <v>898</v>
      </c>
      <c r="D319" s="16" t="s">
        <v>320</v>
      </c>
      <c r="E319" s="24" t="s">
        <v>59</v>
      </c>
      <c r="F319" s="25" t="s">
        <v>60</v>
      </c>
      <c r="G319" s="16" t="s">
        <v>716</v>
      </c>
      <c r="H319" s="18" t="n">
        <v>35919121</v>
      </c>
      <c r="I319" s="23" t="n">
        <v>4008</v>
      </c>
    </row>
    <row r="320" customFormat="false" ht="97" hidden="false" customHeight="false" outlineLevel="0" collapsed="false">
      <c r="A320" s="22" t="n">
        <v>44174</v>
      </c>
      <c r="B320" s="16" t="s">
        <v>899</v>
      </c>
      <c r="C320" s="16" t="s">
        <v>900</v>
      </c>
      <c r="D320" s="16" t="s">
        <v>320</v>
      </c>
      <c r="E320" s="24" t="s">
        <v>59</v>
      </c>
      <c r="F320" s="25" t="s">
        <v>60</v>
      </c>
      <c r="G320" s="16" t="s">
        <v>716</v>
      </c>
      <c r="H320" s="18" t="n">
        <v>35919121</v>
      </c>
      <c r="I320" s="23" t="n">
        <v>4008</v>
      </c>
    </row>
    <row r="321" customFormat="false" ht="97" hidden="false" customHeight="false" outlineLevel="0" collapsed="false">
      <c r="A321" s="22" t="n">
        <v>44174</v>
      </c>
      <c r="B321" s="16" t="s">
        <v>901</v>
      </c>
      <c r="C321" s="16" t="s">
        <v>902</v>
      </c>
      <c r="D321" s="16" t="s">
        <v>320</v>
      </c>
      <c r="E321" s="24" t="s">
        <v>59</v>
      </c>
      <c r="F321" s="25" t="s">
        <v>60</v>
      </c>
      <c r="G321" s="16" t="s">
        <v>716</v>
      </c>
      <c r="H321" s="18" t="n">
        <v>35919121</v>
      </c>
      <c r="I321" s="23" t="n">
        <v>4008</v>
      </c>
    </row>
    <row r="322" customFormat="false" ht="97" hidden="false" customHeight="false" outlineLevel="0" collapsed="false">
      <c r="A322" s="22" t="n">
        <v>44174</v>
      </c>
      <c r="B322" s="16" t="s">
        <v>903</v>
      </c>
      <c r="C322" s="16" t="s">
        <v>904</v>
      </c>
      <c r="D322" s="16" t="s">
        <v>320</v>
      </c>
      <c r="E322" s="24" t="s">
        <v>59</v>
      </c>
      <c r="F322" s="25" t="s">
        <v>60</v>
      </c>
      <c r="G322" s="16" t="s">
        <v>716</v>
      </c>
      <c r="H322" s="18" t="n">
        <v>35919121</v>
      </c>
      <c r="I322" s="23" t="n">
        <v>4008</v>
      </c>
    </row>
    <row r="323" customFormat="false" ht="97" hidden="false" customHeight="false" outlineLevel="0" collapsed="false">
      <c r="A323" s="22" t="n">
        <v>44174</v>
      </c>
      <c r="B323" s="16" t="s">
        <v>905</v>
      </c>
      <c r="C323" s="16" t="s">
        <v>906</v>
      </c>
      <c r="D323" s="16" t="s">
        <v>320</v>
      </c>
      <c r="E323" s="24" t="s">
        <v>59</v>
      </c>
      <c r="F323" s="25" t="s">
        <v>60</v>
      </c>
      <c r="G323" s="16" t="s">
        <v>716</v>
      </c>
      <c r="H323" s="18" t="n">
        <v>35919121</v>
      </c>
      <c r="I323" s="23" t="n">
        <v>4008</v>
      </c>
    </row>
    <row r="324" customFormat="false" ht="97" hidden="false" customHeight="false" outlineLevel="0" collapsed="false">
      <c r="A324" s="22" t="n">
        <v>44174</v>
      </c>
      <c r="B324" s="16" t="s">
        <v>907</v>
      </c>
      <c r="C324" s="16" t="s">
        <v>908</v>
      </c>
      <c r="D324" s="16" t="s">
        <v>320</v>
      </c>
      <c r="E324" s="24" t="s">
        <v>59</v>
      </c>
      <c r="F324" s="25" t="s">
        <v>60</v>
      </c>
      <c r="G324" s="16" t="s">
        <v>716</v>
      </c>
      <c r="H324" s="18" t="n">
        <v>35919121</v>
      </c>
      <c r="I324" s="23" t="n">
        <v>4008</v>
      </c>
    </row>
    <row r="325" customFormat="false" ht="97" hidden="false" customHeight="false" outlineLevel="0" collapsed="false">
      <c r="A325" s="22" t="n">
        <v>44174</v>
      </c>
      <c r="B325" s="16" t="s">
        <v>909</v>
      </c>
      <c r="C325" s="16" t="s">
        <v>910</v>
      </c>
      <c r="D325" s="16" t="s">
        <v>320</v>
      </c>
      <c r="E325" s="24" t="s">
        <v>59</v>
      </c>
      <c r="F325" s="25" t="s">
        <v>60</v>
      </c>
      <c r="G325" s="16" t="s">
        <v>716</v>
      </c>
      <c r="H325" s="18" t="n">
        <v>35919121</v>
      </c>
      <c r="I325" s="23" t="n">
        <v>4008</v>
      </c>
    </row>
    <row r="326" customFormat="false" ht="13.8" hidden="false" customHeight="false" outlineLevel="0" collapsed="false">
      <c r="A326" s="2" t="n">
        <v>44174</v>
      </c>
      <c r="B326" s="9" t="s">
        <v>911</v>
      </c>
      <c r="C326" s="4" t="s">
        <v>851</v>
      </c>
      <c r="D326" s="4"/>
      <c r="E326" s="4" t="s">
        <v>912</v>
      </c>
      <c r="F326" s="3" t="s">
        <v>913</v>
      </c>
      <c r="G326" s="4" t="s">
        <v>80</v>
      </c>
      <c r="H326" s="3" t="s">
        <v>81</v>
      </c>
      <c r="I326" s="5" t="n">
        <v>2600</v>
      </c>
    </row>
    <row r="327" customFormat="false" ht="15.8" hidden="false" customHeight="false" outlineLevel="0" collapsed="false">
      <c r="A327" s="2" t="n">
        <v>44175</v>
      </c>
      <c r="B327" s="21" t="s">
        <v>102</v>
      </c>
      <c r="C327" s="9" t="s">
        <v>914</v>
      </c>
      <c r="D327" s="4" t="s">
        <v>915</v>
      </c>
      <c r="E327" s="4" t="s">
        <v>104</v>
      </c>
      <c r="F327" s="3" t="s">
        <v>105</v>
      </c>
      <c r="G327" s="4" t="s">
        <v>916</v>
      </c>
      <c r="H327" s="3" t="s">
        <v>917</v>
      </c>
      <c r="I327" s="5" t="n">
        <v>4140</v>
      </c>
    </row>
    <row r="328" customFormat="false" ht="25.35" hidden="false" customHeight="false" outlineLevel="0" collapsed="false">
      <c r="A328" s="2" t="n">
        <v>44175</v>
      </c>
      <c r="B328" s="7" t="s">
        <v>918</v>
      </c>
      <c r="C328" s="7" t="s">
        <v>919</v>
      </c>
      <c r="D328" s="7" t="s">
        <v>132</v>
      </c>
      <c r="E328" s="4" t="s">
        <v>40</v>
      </c>
      <c r="F328" s="3" t="s">
        <v>41</v>
      </c>
      <c r="G328" s="7" t="s">
        <v>920</v>
      </c>
      <c r="H328" s="8" t="n">
        <v>3444903846</v>
      </c>
      <c r="I328" s="5" t="n">
        <v>2001</v>
      </c>
    </row>
    <row r="329" customFormat="false" ht="15.8" hidden="false" customHeight="false" outlineLevel="0" collapsed="false">
      <c r="A329" s="2" t="n">
        <v>44176</v>
      </c>
      <c r="B329" s="21" t="s">
        <v>102</v>
      </c>
      <c r="C329" s="9" t="s">
        <v>914</v>
      </c>
      <c r="D329" s="4" t="s">
        <v>915</v>
      </c>
      <c r="E329" s="4" t="s">
        <v>104</v>
      </c>
      <c r="F329" s="3" t="s">
        <v>105</v>
      </c>
      <c r="G329" s="4" t="s">
        <v>921</v>
      </c>
      <c r="H329" s="3" t="s">
        <v>922</v>
      </c>
      <c r="I329" s="5" t="n">
        <v>4140</v>
      </c>
    </row>
    <row r="330" customFormat="false" ht="25.35" hidden="false" customHeight="false" outlineLevel="0" collapsed="false">
      <c r="A330" s="2" t="n">
        <v>44176</v>
      </c>
      <c r="B330" s="7" t="s">
        <v>923</v>
      </c>
      <c r="C330" s="7" t="s">
        <v>924</v>
      </c>
      <c r="D330" s="7" t="s">
        <v>925</v>
      </c>
      <c r="E330" s="4" t="s">
        <v>40</v>
      </c>
      <c r="F330" s="3" t="s">
        <v>41</v>
      </c>
      <c r="G330" s="7" t="s">
        <v>926</v>
      </c>
      <c r="H330" s="8" t="n">
        <v>2777311259</v>
      </c>
      <c r="I330" s="5" t="n">
        <v>2350</v>
      </c>
    </row>
    <row r="331" customFormat="false" ht="25.35" hidden="false" customHeight="false" outlineLevel="0" collapsed="false">
      <c r="A331" s="2" t="n">
        <v>44176</v>
      </c>
      <c r="B331" s="7" t="s">
        <v>927</v>
      </c>
      <c r="C331" s="7" t="s">
        <v>928</v>
      </c>
      <c r="D331" s="7" t="s">
        <v>929</v>
      </c>
      <c r="E331" s="4" t="s">
        <v>40</v>
      </c>
      <c r="F331" s="3" t="s">
        <v>41</v>
      </c>
      <c r="G331" s="7" t="s">
        <v>930</v>
      </c>
      <c r="H331" s="8" t="n">
        <v>2651905934</v>
      </c>
      <c r="I331" s="5" t="n">
        <v>6250</v>
      </c>
    </row>
    <row r="332" customFormat="false" ht="25.35" hidden="false" customHeight="false" outlineLevel="0" collapsed="false">
      <c r="A332" s="2" t="n">
        <v>44176</v>
      </c>
      <c r="B332" s="7" t="s">
        <v>931</v>
      </c>
      <c r="C332" s="7" t="s">
        <v>932</v>
      </c>
      <c r="D332" s="7" t="s">
        <v>99</v>
      </c>
      <c r="E332" s="4" t="s">
        <v>40</v>
      </c>
      <c r="F332" s="3" t="s">
        <v>41</v>
      </c>
      <c r="G332" s="7" t="s">
        <v>933</v>
      </c>
      <c r="H332" s="8" t="n">
        <v>2651905934</v>
      </c>
      <c r="I332" s="5" t="n">
        <v>2950.5</v>
      </c>
    </row>
    <row r="333" customFormat="false" ht="25.35" hidden="false" customHeight="false" outlineLevel="0" collapsed="false">
      <c r="A333" s="2" t="n">
        <v>44176</v>
      </c>
      <c r="B333" s="7" t="s">
        <v>934</v>
      </c>
      <c r="C333" s="7" t="s">
        <v>935</v>
      </c>
      <c r="D333" s="7" t="s">
        <v>936</v>
      </c>
      <c r="E333" s="4" t="s">
        <v>40</v>
      </c>
      <c r="F333" s="3" t="s">
        <v>41</v>
      </c>
      <c r="G333" s="7" t="s">
        <v>937</v>
      </c>
      <c r="H333" s="8" t="n">
        <v>2744304058</v>
      </c>
      <c r="I333" s="5" t="n">
        <v>1438</v>
      </c>
    </row>
    <row r="334" customFormat="false" ht="25.35" hidden="false" customHeight="false" outlineLevel="0" collapsed="false">
      <c r="A334" s="2" t="n">
        <v>44176</v>
      </c>
      <c r="B334" s="7" t="s">
        <v>938</v>
      </c>
      <c r="C334" s="7" t="s">
        <v>939</v>
      </c>
      <c r="D334" s="7" t="s">
        <v>940</v>
      </c>
      <c r="E334" s="4" t="s">
        <v>40</v>
      </c>
      <c r="F334" s="3" t="s">
        <v>41</v>
      </c>
      <c r="G334" s="7" t="s">
        <v>941</v>
      </c>
      <c r="H334" s="8" t="n">
        <v>2302120630</v>
      </c>
      <c r="I334" s="5" t="n">
        <v>2300</v>
      </c>
    </row>
    <row r="335" customFormat="false" ht="25.35" hidden="false" customHeight="false" outlineLevel="0" collapsed="false">
      <c r="A335" s="2" t="n">
        <v>44176</v>
      </c>
      <c r="B335" s="7" t="s">
        <v>942</v>
      </c>
      <c r="C335" s="7" t="s">
        <v>943</v>
      </c>
      <c r="D335" s="7" t="s">
        <v>944</v>
      </c>
      <c r="E335" s="4" t="s">
        <v>40</v>
      </c>
      <c r="F335" s="3" t="s">
        <v>41</v>
      </c>
      <c r="G335" s="7" t="s">
        <v>937</v>
      </c>
      <c r="H335" s="8" t="n">
        <v>2744304058</v>
      </c>
      <c r="I335" s="5" t="n">
        <v>2022.5</v>
      </c>
    </row>
    <row r="336" customFormat="false" ht="49.25" hidden="false" customHeight="false" outlineLevel="0" collapsed="false">
      <c r="A336" s="2" t="n">
        <v>44176</v>
      </c>
      <c r="B336" s="7" t="s">
        <v>945</v>
      </c>
      <c r="C336" s="7" t="s">
        <v>69</v>
      </c>
      <c r="D336" s="7" t="s">
        <v>70</v>
      </c>
      <c r="E336" s="7" t="s">
        <v>71</v>
      </c>
      <c r="F336" s="8" t="s">
        <v>72</v>
      </c>
      <c r="G336" s="7" t="s">
        <v>946</v>
      </c>
      <c r="H336" s="8" t="s">
        <v>809</v>
      </c>
      <c r="I336" s="20" t="n">
        <v>7410</v>
      </c>
    </row>
    <row r="337" customFormat="false" ht="50.7" hidden="false" customHeight="false" outlineLevel="0" collapsed="false">
      <c r="A337" s="2" t="n">
        <v>44176</v>
      </c>
      <c r="B337" s="3" t="s">
        <v>947</v>
      </c>
      <c r="C337" s="4" t="s">
        <v>10</v>
      </c>
      <c r="D337" s="4" t="s">
        <v>834</v>
      </c>
      <c r="E337" s="4" t="s">
        <v>12</v>
      </c>
      <c r="F337" s="3" t="s">
        <v>948</v>
      </c>
      <c r="G337" s="4" t="s">
        <v>836</v>
      </c>
      <c r="H337" s="3" t="s">
        <v>837</v>
      </c>
      <c r="I337" s="5" t="n">
        <v>17600</v>
      </c>
    </row>
    <row r="338" customFormat="false" ht="62.65" hidden="false" customHeight="false" outlineLevel="0" collapsed="false">
      <c r="A338" s="2" t="n">
        <v>44176</v>
      </c>
      <c r="B338" s="3" t="s">
        <v>949</v>
      </c>
      <c r="C338" s="4" t="s">
        <v>10</v>
      </c>
      <c r="D338" s="4" t="s">
        <v>950</v>
      </c>
      <c r="E338" s="4" t="s">
        <v>12</v>
      </c>
      <c r="F338" s="3" t="s">
        <v>951</v>
      </c>
      <c r="G338" s="4" t="s">
        <v>836</v>
      </c>
      <c r="H338" s="3" t="s">
        <v>837</v>
      </c>
      <c r="I338" s="5" t="n">
        <v>12400</v>
      </c>
    </row>
    <row r="339" customFormat="false" ht="73.1" hidden="false" customHeight="false" outlineLevel="0" collapsed="false">
      <c r="A339" s="2" t="n">
        <v>44179</v>
      </c>
      <c r="B339" s="7" t="s">
        <v>952</v>
      </c>
      <c r="C339" s="7" t="s">
        <v>635</v>
      </c>
      <c r="D339" s="7" t="s">
        <v>636</v>
      </c>
      <c r="E339" s="4" t="s">
        <v>40</v>
      </c>
      <c r="F339" s="3" t="s">
        <v>41</v>
      </c>
      <c r="G339" s="7" t="s">
        <v>637</v>
      </c>
      <c r="H339" s="8" t="n">
        <v>31975926</v>
      </c>
      <c r="I339" s="5" t="n">
        <v>2568</v>
      </c>
    </row>
    <row r="340" customFormat="false" ht="73.1" hidden="false" customHeight="false" outlineLevel="0" collapsed="false">
      <c r="A340" s="2" t="n">
        <v>44179</v>
      </c>
      <c r="B340" s="9" t="s">
        <v>953</v>
      </c>
      <c r="C340" s="4" t="s">
        <v>954</v>
      </c>
      <c r="D340" s="4" t="s">
        <v>955</v>
      </c>
      <c r="E340" s="4" t="s">
        <v>174</v>
      </c>
      <c r="F340" s="3" t="s">
        <v>175</v>
      </c>
      <c r="G340" s="4" t="s">
        <v>80</v>
      </c>
      <c r="H340" s="3" t="s">
        <v>81</v>
      </c>
      <c r="I340" s="13" t="n">
        <v>640</v>
      </c>
    </row>
    <row r="341" customFormat="false" ht="73.1" hidden="false" customHeight="false" outlineLevel="0" collapsed="false">
      <c r="A341" s="2" t="n">
        <v>44179</v>
      </c>
      <c r="B341" s="9" t="s">
        <v>956</v>
      </c>
      <c r="C341" s="4" t="s">
        <v>957</v>
      </c>
      <c r="D341" s="4" t="s">
        <v>958</v>
      </c>
      <c r="E341" s="4" t="s">
        <v>174</v>
      </c>
      <c r="F341" s="3" t="s">
        <v>175</v>
      </c>
      <c r="G341" s="4" t="s">
        <v>959</v>
      </c>
      <c r="H341" s="3" t="s">
        <v>960</v>
      </c>
      <c r="I341" s="13" t="n">
        <v>1576</v>
      </c>
    </row>
    <row r="342" customFormat="false" ht="73.1" hidden="false" customHeight="false" outlineLevel="0" collapsed="false">
      <c r="A342" s="2" t="n">
        <v>44179</v>
      </c>
      <c r="B342" s="9" t="s">
        <v>961</v>
      </c>
      <c r="C342" s="4" t="s">
        <v>962</v>
      </c>
      <c r="D342" s="4" t="s">
        <v>963</v>
      </c>
      <c r="E342" s="4" t="s">
        <v>174</v>
      </c>
      <c r="F342" s="3" t="s">
        <v>175</v>
      </c>
      <c r="G342" s="4" t="s">
        <v>751</v>
      </c>
      <c r="H342" s="3" t="s">
        <v>752</v>
      </c>
      <c r="I342" s="13" t="n">
        <v>3320</v>
      </c>
    </row>
    <row r="343" customFormat="false" ht="38.8" hidden="false" customHeight="false" outlineLevel="0" collapsed="false">
      <c r="A343" s="2" t="n">
        <v>44179</v>
      </c>
      <c r="B343" s="3" t="s">
        <v>964</v>
      </c>
      <c r="C343" s="4" t="s">
        <v>10</v>
      </c>
      <c r="D343" s="4" t="s">
        <v>965</v>
      </c>
      <c r="E343" s="4" t="s">
        <v>12</v>
      </c>
      <c r="F343" s="3" t="s">
        <v>966</v>
      </c>
      <c r="G343" s="4" t="s">
        <v>967</v>
      </c>
      <c r="H343" s="3" t="s">
        <v>968</v>
      </c>
      <c r="I343" s="5" t="n">
        <v>6447.6</v>
      </c>
    </row>
    <row r="344" customFormat="false" ht="62.65" hidden="false" customHeight="false" outlineLevel="0" collapsed="false">
      <c r="A344" s="2" t="n">
        <v>44180</v>
      </c>
      <c r="B344" s="9" t="s">
        <v>969</v>
      </c>
      <c r="C344" s="10" t="s">
        <v>970</v>
      </c>
      <c r="D344" s="9" t="s">
        <v>971</v>
      </c>
      <c r="E344" s="11" t="s">
        <v>49</v>
      </c>
      <c r="F344" s="12" t="n">
        <v>3341351</v>
      </c>
      <c r="G344" s="9" t="s">
        <v>450</v>
      </c>
      <c r="H344" s="3" t="s">
        <v>451</v>
      </c>
      <c r="I344" s="13" t="n">
        <v>5280</v>
      </c>
    </row>
    <row r="345" customFormat="false" ht="62.65" hidden="false" customHeight="false" outlineLevel="0" collapsed="false">
      <c r="A345" s="2" t="n">
        <v>44180</v>
      </c>
      <c r="B345" s="9" t="s">
        <v>972</v>
      </c>
      <c r="C345" s="10" t="s">
        <v>970</v>
      </c>
      <c r="D345" s="9" t="s">
        <v>971</v>
      </c>
      <c r="E345" s="11" t="s">
        <v>49</v>
      </c>
      <c r="F345" s="12" t="n">
        <v>3341351</v>
      </c>
      <c r="G345" s="9" t="s">
        <v>450</v>
      </c>
      <c r="H345" s="3" t="s">
        <v>451</v>
      </c>
      <c r="I345" s="13" t="n">
        <v>3000</v>
      </c>
    </row>
    <row r="346" customFormat="false" ht="62.65" hidden="false" customHeight="false" outlineLevel="0" collapsed="false">
      <c r="A346" s="2" t="n">
        <v>44180</v>
      </c>
      <c r="B346" s="9" t="s">
        <v>973</v>
      </c>
      <c r="C346" s="10" t="s">
        <v>974</v>
      </c>
      <c r="D346" s="9" t="s">
        <v>975</v>
      </c>
      <c r="E346" s="11" t="s">
        <v>49</v>
      </c>
      <c r="F346" s="12" t="n">
        <v>3341351</v>
      </c>
      <c r="G346" s="9" t="s">
        <v>976</v>
      </c>
      <c r="H346" s="3" t="s">
        <v>977</v>
      </c>
      <c r="I346" s="13" t="n">
        <v>350</v>
      </c>
    </row>
    <row r="347" customFormat="false" ht="97" hidden="false" customHeight="false" outlineLevel="0" collapsed="false">
      <c r="A347" s="22" t="n">
        <v>44180</v>
      </c>
      <c r="B347" s="16" t="s">
        <v>978</v>
      </c>
      <c r="C347" s="16" t="s">
        <v>979</v>
      </c>
      <c r="D347" s="16" t="s">
        <v>320</v>
      </c>
      <c r="E347" s="24" t="s">
        <v>59</v>
      </c>
      <c r="F347" s="25" t="s">
        <v>60</v>
      </c>
      <c r="G347" s="16" t="s">
        <v>716</v>
      </c>
      <c r="H347" s="18" t="n">
        <v>35919121</v>
      </c>
      <c r="I347" s="23" t="n">
        <v>4008</v>
      </c>
    </row>
    <row r="348" customFormat="false" ht="97" hidden="false" customHeight="false" outlineLevel="0" collapsed="false">
      <c r="A348" s="22" t="n">
        <v>44180</v>
      </c>
      <c r="B348" s="16" t="s">
        <v>980</v>
      </c>
      <c r="C348" s="16" t="s">
        <v>981</v>
      </c>
      <c r="D348" s="16" t="s">
        <v>320</v>
      </c>
      <c r="E348" s="24" t="s">
        <v>59</v>
      </c>
      <c r="F348" s="25" t="s">
        <v>60</v>
      </c>
      <c r="G348" s="16" t="s">
        <v>716</v>
      </c>
      <c r="H348" s="18" t="n">
        <v>35919121</v>
      </c>
      <c r="I348" s="23" t="n">
        <v>4008</v>
      </c>
    </row>
    <row r="349" customFormat="false" ht="97" hidden="false" customHeight="false" outlineLevel="0" collapsed="false">
      <c r="A349" s="22" t="n">
        <v>44180</v>
      </c>
      <c r="B349" s="16" t="s">
        <v>982</v>
      </c>
      <c r="C349" s="16" t="s">
        <v>983</v>
      </c>
      <c r="D349" s="16" t="s">
        <v>320</v>
      </c>
      <c r="E349" s="24" t="s">
        <v>59</v>
      </c>
      <c r="F349" s="25" t="s">
        <v>60</v>
      </c>
      <c r="G349" s="16" t="s">
        <v>716</v>
      </c>
      <c r="H349" s="18" t="n">
        <v>35919121</v>
      </c>
      <c r="I349" s="23" t="n">
        <v>4008</v>
      </c>
    </row>
    <row r="350" customFormat="false" ht="97" hidden="false" customHeight="false" outlineLevel="0" collapsed="false">
      <c r="A350" s="22" t="n">
        <v>44180</v>
      </c>
      <c r="B350" s="16" t="s">
        <v>984</v>
      </c>
      <c r="C350" s="16" t="s">
        <v>985</v>
      </c>
      <c r="D350" s="16" t="s">
        <v>320</v>
      </c>
      <c r="E350" s="24" t="s">
        <v>59</v>
      </c>
      <c r="F350" s="25" t="s">
        <v>60</v>
      </c>
      <c r="G350" s="16" t="s">
        <v>716</v>
      </c>
      <c r="H350" s="18" t="n">
        <v>35919121</v>
      </c>
      <c r="I350" s="23" t="n">
        <v>4008</v>
      </c>
    </row>
    <row r="351" customFormat="false" ht="97" hidden="false" customHeight="false" outlineLevel="0" collapsed="false">
      <c r="A351" s="22" t="n">
        <v>44180</v>
      </c>
      <c r="B351" s="16" t="s">
        <v>986</v>
      </c>
      <c r="C351" s="16" t="s">
        <v>987</v>
      </c>
      <c r="D351" s="16" t="s">
        <v>320</v>
      </c>
      <c r="E351" s="24" t="s">
        <v>59</v>
      </c>
      <c r="F351" s="25" t="s">
        <v>60</v>
      </c>
      <c r="G351" s="16" t="s">
        <v>716</v>
      </c>
      <c r="H351" s="18" t="n">
        <v>35919121</v>
      </c>
      <c r="I351" s="23" t="n">
        <v>4008</v>
      </c>
    </row>
    <row r="352" customFormat="false" ht="97" hidden="false" customHeight="false" outlineLevel="0" collapsed="false">
      <c r="A352" s="22" t="n">
        <v>44180</v>
      </c>
      <c r="B352" s="16" t="s">
        <v>988</v>
      </c>
      <c r="C352" s="16" t="s">
        <v>989</v>
      </c>
      <c r="D352" s="16" t="s">
        <v>320</v>
      </c>
      <c r="E352" s="24" t="s">
        <v>59</v>
      </c>
      <c r="F352" s="25" t="s">
        <v>60</v>
      </c>
      <c r="G352" s="16" t="s">
        <v>716</v>
      </c>
      <c r="H352" s="18" t="n">
        <v>35919121</v>
      </c>
      <c r="I352" s="23" t="n">
        <v>4008</v>
      </c>
    </row>
    <row r="353" customFormat="false" ht="97" hidden="false" customHeight="false" outlineLevel="0" collapsed="false">
      <c r="A353" s="22" t="n">
        <v>44180</v>
      </c>
      <c r="B353" s="16" t="s">
        <v>990</v>
      </c>
      <c r="C353" s="16" t="s">
        <v>991</v>
      </c>
      <c r="D353" s="16" t="s">
        <v>320</v>
      </c>
      <c r="E353" s="24" t="s">
        <v>59</v>
      </c>
      <c r="F353" s="25" t="s">
        <v>60</v>
      </c>
      <c r="G353" s="16" t="s">
        <v>716</v>
      </c>
      <c r="H353" s="18" t="n">
        <v>35919121</v>
      </c>
      <c r="I353" s="23" t="n">
        <v>4008</v>
      </c>
    </row>
    <row r="354" customFormat="false" ht="97" hidden="false" customHeight="false" outlineLevel="0" collapsed="false">
      <c r="A354" s="22" t="n">
        <v>44180</v>
      </c>
      <c r="B354" s="16" t="s">
        <v>992</v>
      </c>
      <c r="C354" s="16" t="s">
        <v>993</v>
      </c>
      <c r="D354" s="16" t="s">
        <v>320</v>
      </c>
      <c r="E354" s="24" t="s">
        <v>59</v>
      </c>
      <c r="F354" s="25" t="s">
        <v>60</v>
      </c>
      <c r="G354" s="16" t="s">
        <v>716</v>
      </c>
      <c r="H354" s="18" t="n">
        <v>35919121</v>
      </c>
      <c r="I354" s="23" t="n">
        <v>4008</v>
      </c>
    </row>
    <row r="355" customFormat="false" ht="97" hidden="false" customHeight="false" outlineLevel="0" collapsed="false">
      <c r="A355" s="22" t="n">
        <v>44180</v>
      </c>
      <c r="B355" s="16" t="s">
        <v>994</v>
      </c>
      <c r="C355" s="16" t="s">
        <v>995</v>
      </c>
      <c r="D355" s="16" t="s">
        <v>320</v>
      </c>
      <c r="E355" s="24" t="s">
        <v>59</v>
      </c>
      <c r="F355" s="25" t="s">
        <v>60</v>
      </c>
      <c r="G355" s="16" t="s">
        <v>716</v>
      </c>
      <c r="H355" s="18" t="n">
        <v>35919121</v>
      </c>
      <c r="I355" s="23" t="n">
        <v>4008</v>
      </c>
    </row>
    <row r="356" customFormat="false" ht="97" hidden="false" customHeight="false" outlineLevel="0" collapsed="false">
      <c r="A356" s="22" t="n">
        <v>44180</v>
      </c>
      <c r="B356" s="16" t="s">
        <v>996</v>
      </c>
      <c r="C356" s="16" t="s">
        <v>997</v>
      </c>
      <c r="D356" s="16" t="s">
        <v>320</v>
      </c>
      <c r="E356" s="24" t="s">
        <v>59</v>
      </c>
      <c r="F356" s="25" t="s">
        <v>60</v>
      </c>
      <c r="G356" s="16" t="s">
        <v>716</v>
      </c>
      <c r="H356" s="18" t="n">
        <v>35919121</v>
      </c>
      <c r="I356" s="23" t="n">
        <v>4008</v>
      </c>
    </row>
    <row r="357" customFormat="false" ht="97" hidden="false" customHeight="false" outlineLevel="0" collapsed="false">
      <c r="A357" s="22" t="n">
        <v>44180</v>
      </c>
      <c r="B357" s="16" t="s">
        <v>998</v>
      </c>
      <c r="C357" s="16" t="s">
        <v>999</v>
      </c>
      <c r="D357" s="16" t="s">
        <v>320</v>
      </c>
      <c r="E357" s="24" t="s">
        <v>59</v>
      </c>
      <c r="F357" s="25" t="s">
        <v>60</v>
      </c>
      <c r="G357" s="16" t="s">
        <v>716</v>
      </c>
      <c r="H357" s="18" t="n">
        <v>35919121</v>
      </c>
      <c r="I357" s="23" t="n">
        <v>4008</v>
      </c>
    </row>
    <row r="358" customFormat="false" ht="97" hidden="false" customHeight="false" outlineLevel="0" collapsed="false">
      <c r="A358" s="22" t="n">
        <v>44180</v>
      </c>
      <c r="B358" s="16" t="s">
        <v>1000</v>
      </c>
      <c r="C358" s="16" t="s">
        <v>1001</v>
      </c>
      <c r="D358" s="16" t="s">
        <v>320</v>
      </c>
      <c r="E358" s="24" t="s">
        <v>59</v>
      </c>
      <c r="F358" s="25" t="s">
        <v>60</v>
      </c>
      <c r="G358" s="16" t="s">
        <v>716</v>
      </c>
      <c r="H358" s="18" t="n">
        <v>35919121</v>
      </c>
      <c r="I358" s="23" t="n">
        <v>4008</v>
      </c>
    </row>
    <row r="359" customFormat="false" ht="97" hidden="false" customHeight="false" outlineLevel="0" collapsed="false">
      <c r="A359" s="22" t="n">
        <v>44180</v>
      </c>
      <c r="B359" s="16" t="s">
        <v>1002</v>
      </c>
      <c r="C359" s="16" t="s">
        <v>1003</v>
      </c>
      <c r="D359" s="16" t="s">
        <v>320</v>
      </c>
      <c r="E359" s="24" t="s">
        <v>59</v>
      </c>
      <c r="F359" s="25" t="s">
        <v>60</v>
      </c>
      <c r="G359" s="16" t="s">
        <v>716</v>
      </c>
      <c r="H359" s="18" t="n">
        <v>35919121</v>
      </c>
      <c r="I359" s="23" t="n">
        <v>4008</v>
      </c>
    </row>
    <row r="360" customFormat="false" ht="97" hidden="false" customHeight="false" outlineLevel="0" collapsed="false">
      <c r="A360" s="22" t="n">
        <v>44180</v>
      </c>
      <c r="B360" s="16" t="s">
        <v>1004</v>
      </c>
      <c r="C360" s="16" t="s">
        <v>1005</v>
      </c>
      <c r="D360" s="16" t="s">
        <v>320</v>
      </c>
      <c r="E360" s="24" t="s">
        <v>59</v>
      </c>
      <c r="F360" s="25" t="s">
        <v>60</v>
      </c>
      <c r="G360" s="16" t="s">
        <v>716</v>
      </c>
      <c r="H360" s="18" t="n">
        <v>35919121</v>
      </c>
      <c r="I360" s="23" t="n">
        <v>4008</v>
      </c>
    </row>
    <row r="361" customFormat="false" ht="97" hidden="false" customHeight="false" outlineLevel="0" collapsed="false">
      <c r="A361" s="22" t="n">
        <v>44180</v>
      </c>
      <c r="B361" s="16" t="s">
        <v>1006</v>
      </c>
      <c r="C361" s="16" t="s">
        <v>1007</v>
      </c>
      <c r="D361" s="16" t="s">
        <v>320</v>
      </c>
      <c r="E361" s="24" t="s">
        <v>59</v>
      </c>
      <c r="F361" s="25" t="s">
        <v>60</v>
      </c>
      <c r="G361" s="16" t="s">
        <v>716</v>
      </c>
      <c r="H361" s="18" t="n">
        <v>35919121</v>
      </c>
      <c r="I361" s="23" t="n">
        <v>4008</v>
      </c>
    </row>
    <row r="362" customFormat="false" ht="97" hidden="false" customHeight="false" outlineLevel="0" collapsed="false">
      <c r="A362" s="22" t="n">
        <v>44180</v>
      </c>
      <c r="B362" s="16" t="s">
        <v>1008</v>
      </c>
      <c r="C362" s="16" t="s">
        <v>1009</v>
      </c>
      <c r="D362" s="16" t="s">
        <v>320</v>
      </c>
      <c r="E362" s="24" t="s">
        <v>59</v>
      </c>
      <c r="F362" s="25" t="s">
        <v>60</v>
      </c>
      <c r="G362" s="16" t="s">
        <v>716</v>
      </c>
      <c r="H362" s="18" t="n">
        <v>35919121</v>
      </c>
      <c r="I362" s="23" t="n">
        <v>4008</v>
      </c>
    </row>
    <row r="363" customFormat="false" ht="97" hidden="false" customHeight="false" outlineLevel="0" collapsed="false">
      <c r="A363" s="22" t="n">
        <v>44180</v>
      </c>
      <c r="B363" s="16" t="s">
        <v>1010</v>
      </c>
      <c r="C363" s="16" t="s">
        <v>1011</v>
      </c>
      <c r="D363" s="16" t="s">
        <v>320</v>
      </c>
      <c r="E363" s="24" t="s">
        <v>59</v>
      </c>
      <c r="F363" s="25" t="s">
        <v>60</v>
      </c>
      <c r="G363" s="16" t="s">
        <v>716</v>
      </c>
      <c r="H363" s="18" t="n">
        <v>35919121</v>
      </c>
      <c r="I363" s="23" t="n">
        <v>4008</v>
      </c>
    </row>
    <row r="364" customFormat="false" ht="25.35" hidden="false" customHeight="false" outlineLevel="0" collapsed="false">
      <c r="A364" s="22" t="n">
        <v>44180</v>
      </c>
      <c r="B364" s="16" t="s">
        <v>1012</v>
      </c>
      <c r="C364" s="16" t="s">
        <v>1013</v>
      </c>
      <c r="D364" s="16" t="s">
        <v>1014</v>
      </c>
      <c r="E364" s="24" t="s">
        <v>59</v>
      </c>
      <c r="F364" s="25" t="s">
        <v>60</v>
      </c>
      <c r="G364" s="16" t="s">
        <v>1015</v>
      </c>
      <c r="H364" s="18" t="n">
        <v>36865753</v>
      </c>
      <c r="I364" s="23" t="n">
        <v>662</v>
      </c>
    </row>
    <row r="365" customFormat="false" ht="37.3" hidden="false" customHeight="false" outlineLevel="0" collapsed="false">
      <c r="A365" s="2" t="n">
        <v>44181</v>
      </c>
      <c r="B365" s="7" t="s">
        <v>1016</v>
      </c>
      <c r="C365" s="7" t="s">
        <v>1017</v>
      </c>
      <c r="D365" s="7" t="s">
        <v>39</v>
      </c>
      <c r="E365" s="4" t="s">
        <v>40</v>
      </c>
      <c r="F365" s="3" t="s">
        <v>41</v>
      </c>
      <c r="G365" s="7" t="s">
        <v>1018</v>
      </c>
      <c r="H365" s="8" t="n">
        <v>38232742</v>
      </c>
      <c r="I365" s="5" t="n">
        <v>1257</v>
      </c>
    </row>
    <row r="366" customFormat="false" ht="25.35" hidden="false" customHeight="false" outlineLevel="0" collapsed="false">
      <c r="A366" s="2" t="n">
        <v>44181</v>
      </c>
      <c r="B366" s="7" t="s">
        <v>1019</v>
      </c>
      <c r="C366" s="7" t="s">
        <v>1020</v>
      </c>
      <c r="D366" s="7" t="s">
        <v>936</v>
      </c>
      <c r="E366" s="4" t="s">
        <v>40</v>
      </c>
      <c r="F366" s="3" t="s">
        <v>41</v>
      </c>
      <c r="G366" s="7" t="s">
        <v>125</v>
      </c>
      <c r="H366" s="8" t="n">
        <v>2744304058</v>
      </c>
      <c r="I366" s="5" t="n">
        <v>2872.7</v>
      </c>
    </row>
    <row r="367" customFormat="false" ht="25.35" hidden="false" customHeight="false" outlineLevel="0" collapsed="false">
      <c r="A367" s="2" t="n">
        <v>44181</v>
      </c>
      <c r="B367" s="7" t="s">
        <v>1021</v>
      </c>
      <c r="C367" s="7" t="s">
        <v>1022</v>
      </c>
      <c r="D367" s="7" t="s">
        <v>925</v>
      </c>
      <c r="E367" s="4" t="s">
        <v>40</v>
      </c>
      <c r="F367" s="3" t="s">
        <v>41</v>
      </c>
      <c r="G367" s="7" t="s">
        <v>926</v>
      </c>
      <c r="H367" s="8" t="n">
        <v>2777311259</v>
      </c>
      <c r="I367" s="5" t="n">
        <v>1410</v>
      </c>
    </row>
    <row r="368" customFormat="false" ht="62.65" hidden="false" customHeight="false" outlineLevel="0" collapsed="false">
      <c r="A368" s="2" t="n">
        <v>44181</v>
      </c>
      <c r="B368" s="9" t="s">
        <v>1023</v>
      </c>
      <c r="C368" s="10" t="s">
        <v>1024</v>
      </c>
      <c r="D368" s="9" t="s">
        <v>1025</v>
      </c>
      <c r="E368" s="11" t="s">
        <v>49</v>
      </c>
      <c r="F368" s="12" t="n">
        <v>3341351</v>
      </c>
      <c r="G368" s="9" t="s">
        <v>1026</v>
      </c>
      <c r="H368" s="3" t="s">
        <v>1027</v>
      </c>
      <c r="I368" s="13" t="n">
        <v>249.9</v>
      </c>
    </row>
    <row r="369" customFormat="false" ht="62.65" hidden="false" customHeight="false" outlineLevel="0" collapsed="false">
      <c r="A369" s="2" t="n">
        <v>44181</v>
      </c>
      <c r="B369" s="9" t="s">
        <v>1028</v>
      </c>
      <c r="C369" s="10" t="s">
        <v>1029</v>
      </c>
      <c r="D369" s="9" t="s">
        <v>1030</v>
      </c>
      <c r="E369" s="11" t="s">
        <v>49</v>
      </c>
      <c r="F369" s="12" t="n">
        <v>3341351</v>
      </c>
      <c r="G369" s="9" t="s">
        <v>1031</v>
      </c>
      <c r="H369" s="3" t="s">
        <v>1032</v>
      </c>
      <c r="I369" s="13" t="n">
        <v>49000</v>
      </c>
    </row>
    <row r="370" customFormat="false" ht="110.4" hidden="false" customHeight="false" outlineLevel="0" collapsed="false">
      <c r="A370" s="2" t="n">
        <v>44181</v>
      </c>
      <c r="B370" s="9" t="s">
        <v>1033</v>
      </c>
      <c r="C370" s="10" t="s">
        <v>1034</v>
      </c>
      <c r="D370" s="9" t="s">
        <v>1035</v>
      </c>
      <c r="E370" s="11" t="s">
        <v>49</v>
      </c>
      <c r="F370" s="12" t="n">
        <v>3341351</v>
      </c>
      <c r="G370" s="9" t="s">
        <v>1036</v>
      </c>
      <c r="H370" s="3" t="s">
        <v>882</v>
      </c>
      <c r="I370" s="13" t="n">
        <v>2385</v>
      </c>
    </row>
    <row r="371" customFormat="false" ht="97" hidden="false" customHeight="false" outlineLevel="0" collapsed="false">
      <c r="A371" s="22" t="n">
        <v>44181</v>
      </c>
      <c r="B371" s="16" t="s">
        <v>1037</v>
      </c>
      <c r="C371" s="16" t="s">
        <v>1038</v>
      </c>
      <c r="D371" s="16" t="s">
        <v>320</v>
      </c>
      <c r="E371" s="24" t="s">
        <v>59</v>
      </c>
      <c r="F371" s="25" t="s">
        <v>60</v>
      </c>
      <c r="G371" s="16" t="s">
        <v>716</v>
      </c>
      <c r="H371" s="18" t="n">
        <v>35919121</v>
      </c>
      <c r="I371" s="23" t="n">
        <v>4008</v>
      </c>
    </row>
    <row r="372" customFormat="false" ht="97" hidden="false" customHeight="false" outlineLevel="0" collapsed="false">
      <c r="A372" s="22" t="n">
        <v>44181</v>
      </c>
      <c r="B372" s="16" t="s">
        <v>1039</v>
      </c>
      <c r="C372" s="16" t="s">
        <v>1040</v>
      </c>
      <c r="D372" s="16" t="s">
        <v>320</v>
      </c>
      <c r="E372" s="24" t="s">
        <v>59</v>
      </c>
      <c r="F372" s="25" t="s">
        <v>60</v>
      </c>
      <c r="G372" s="16" t="s">
        <v>716</v>
      </c>
      <c r="H372" s="18" t="n">
        <v>35919121</v>
      </c>
      <c r="I372" s="23" t="n">
        <v>4008</v>
      </c>
    </row>
    <row r="373" customFormat="false" ht="97" hidden="false" customHeight="false" outlineLevel="0" collapsed="false">
      <c r="A373" s="22" t="n">
        <v>44181</v>
      </c>
      <c r="B373" s="16" t="s">
        <v>1041</v>
      </c>
      <c r="C373" s="16" t="s">
        <v>1042</v>
      </c>
      <c r="D373" s="16" t="s">
        <v>320</v>
      </c>
      <c r="E373" s="24" t="s">
        <v>59</v>
      </c>
      <c r="F373" s="25" t="s">
        <v>60</v>
      </c>
      <c r="G373" s="16" t="s">
        <v>716</v>
      </c>
      <c r="H373" s="18" t="n">
        <v>35919121</v>
      </c>
      <c r="I373" s="23" t="n">
        <v>4008</v>
      </c>
    </row>
    <row r="374" customFormat="false" ht="97" hidden="false" customHeight="false" outlineLevel="0" collapsed="false">
      <c r="A374" s="22" t="n">
        <v>44181</v>
      </c>
      <c r="B374" s="16" t="s">
        <v>1043</v>
      </c>
      <c r="C374" s="16" t="s">
        <v>1044</v>
      </c>
      <c r="D374" s="16" t="s">
        <v>320</v>
      </c>
      <c r="E374" s="24" t="s">
        <v>59</v>
      </c>
      <c r="F374" s="25" t="s">
        <v>60</v>
      </c>
      <c r="G374" s="16" t="s">
        <v>716</v>
      </c>
      <c r="H374" s="18" t="n">
        <v>35919121</v>
      </c>
      <c r="I374" s="23" t="n">
        <v>4008</v>
      </c>
    </row>
    <row r="375" customFormat="false" ht="97" hidden="false" customHeight="false" outlineLevel="0" collapsed="false">
      <c r="A375" s="22" t="n">
        <v>44181</v>
      </c>
      <c r="B375" s="16" t="s">
        <v>1045</v>
      </c>
      <c r="C375" s="16" t="s">
        <v>1046</v>
      </c>
      <c r="D375" s="16" t="s">
        <v>320</v>
      </c>
      <c r="E375" s="24" t="s">
        <v>59</v>
      </c>
      <c r="F375" s="25" t="s">
        <v>60</v>
      </c>
      <c r="G375" s="16" t="s">
        <v>716</v>
      </c>
      <c r="H375" s="18" t="n">
        <v>35919121</v>
      </c>
      <c r="I375" s="23" t="n">
        <v>4298.4</v>
      </c>
    </row>
    <row r="376" customFormat="false" ht="38.8" hidden="false" customHeight="false" outlineLevel="0" collapsed="false">
      <c r="A376" s="2" t="n">
        <v>44181</v>
      </c>
      <c r="B376" s="3" t="s">
        <v>1047</v>
      </c>
      <c r="C376" s="4" t="s">
        <v>10</v>
      </c>
      <c r="D376" s="4" t="s">
        <v>1048</v>
      </c>
      <c r="E376" s="4" t="s">
        <v>12</v>
      </c>
      <c r="F376" s="3" t="s">
        <v>1049</v>
      </c>
      <c r="G376" s="4" t="s">
        <v>1050</v>
      </c>
      <c r="H376" s="3" t="s">
        <v>1051</v>
      </c>
      <c r="I376" s="5" t="n">
        <v>49917.5</v>
      </c>
    </row>
    <row r="377" customFormat="false" ht="25.35" hidden="false" customHeight="false" outlineLevel="0" collapsed="false">
      <c r="A377" s="2" t="n">
        <v>44182</v>
      </c>
      <c r="B377" s="7" t="s">
        <v>1052</v>
      </c>
      <c r="C377" s="7" t="s">
        <v>1053</v>
      </c>
      <c r="D377" s="7" t="s">
        <v>99</v>
      </c>
      <c r="E377" s="4" t="s">
        <v>40</v>
      </c>
      <c r="F377" s="3" t="s">
        <v>41</v>
      </c>
      <c r="G377" s="7" t="s">
        <v>1054</v>
      </c>
      <c r="H377" s="8" t="n">
        <v>2680806725</v>
      </c>
      <c r="I377" s="5" t="n">
        <v>1966.5</v>
      </c>
    </row>
    <row r="378" customFormat="false" ht="25.35" hidden="false" customHeight="false" outlineLevel="0" collapsed="false">
      <c r="A378" s="2" t="n">
        <v>44182</v>
      </c>
      <c r="B378" s="7" t="s">
        <v>1055</v>
      </c>
      <c r="C378" s="7" t="s">
        <v>1056</v>
      </c>
      <c r="D378" s="7" t="s">
        <v>1057</v>
      </c>
      <c r="E378" s="4" t="s">
        <v>40</v>
      </c>
      <c r="F378" s="3" t="s">
        <v>41</v>
      </c>
      <c r="G378" s="7" t="s">
        <v>1058</v>
      </c>
      <c r="H378" s="8" t="n">
        <v>2680806725</v>
      </c>
      <c r="I378" s="5" t="n">
        <v>1900</v>
      </c>
    </row>
    <row r="379" customFormat="false" ht="86.55" hidden="false" customHeight="false" outlineLevel="0" collapsed="false">
      <c r="A379" s="2" t="n">
        <v>44182</v>
      </c>
      <c r="B379" s="9" t="s">
        <v>1059</v>
      </c>
      <c r="C379" s="10" t="s">
        <v>1060</v>
      </c>
      <c r="D379" s="9" t="s">
        <v>225</v>
      </c>
      <c r="E379" s="11" t="s">
        <v>49</v>
      </c>
      <c r="F379" s="12" t="n">
        <v>3341351</v>
      </c>
      <c r="G379" s="9" t="s">
        <v>1061</v>
      </c>
      <c r="H379" s="3" t="s">
        <v>1062</v>
      </c>
      <c r="I379" s="13" t="n">
        <v>24500</v>
      </c>
    </row>
    <row r="380" customFormat="false" ht="74.6" hidden="false" customHeight="false" outlineLevel="0" collapsed="false">
      <c r="A380" s="2" t="n">
        <v>44182</v>
      </c>
      <c r="B380" s="9" t="s">
        <v>1063</v>
      </c>
      <c r="C380" s="10" t="s">
        <v>1064</v>
      </c>
      <c r="D380" s="9" t="s">
        <v>1065</v>
      </c>
      <c r="E380" s="11" t="s">
        <v>49</v>
      </c>
      <c r="F380" s="12" t="n">
        <v>3341351</v>
      </c>
      <c r="G380" s="9" t="s">
        <v>1066</v>
      </c>
      <c r="H380" s="3" t="s">
        <v>1067</v>
      </c>
      <c r="I380" s="13" t="n">
        <v>24500</v>
      </c>
    </row>
    <row r="381" customFormat="false" ht="62.65" hidden="false" customHeight="false" outlineLevel="0" collapsed="false">
      <c r="A381" s="2" t="n">
        <v>44182</v>
      </c>
      <c r="B381" s="9" t="s">
        <v>1068</v>
      </c>
      <c r="C381" s="10" t="s">
        <v>1069</v>
      </c>
      <c r="D381" s="9" t="s">
        <v>880</v>
      </c>
      <c r="E381" s="11" t="s">
        <v>49</v>
      </c>
      <c r="F381" s="12" t="n">
        <v>3341351</v>
      </c>
      <c r="G381" s="9" t="s">
        <v>881</v>
      </c>
      <c r="H381" s="3" t="s">
        <v>882</v>
      </c>
      <c r="I381" s="13" t="n">
        <v>4241</v>
      </c>
    </row>
    <row r="382" customFormat="false" ht="25.35" hidden="false" customHeight="false" outlineLevel="0" collapsed="false">
      <c r="A382" s="2" t="n">
        <v>44182</v>
      </c>
      <c r="B382" s="9" t="s">
        <v>1070</v>
      </c>
      <c r="C382" s="4" t="s">
        <v>1071</v>
      </c>
      <c r="D382" s="4" t="s">
        <v>1072</v>
      </c>
      <c r="E382" s="4" t="s">
        <v>707</v>
      </c>
      <c r="F382" s="3" t="s">
        <v>708</v>
      </c>
      <c r="G382" s="4" t="s">
        <v>520</v>
      </c>
      <c r="H382" s="3" t="s">
        <v>55</v>
      </c>
      <c r="I382" s="13" t="n">
        <v>2570</v>
      </c>
    </row>
    <row r="383" customFormat="false" ht="25.35" hidden="false" customHeight="false" outlineLevel="0" collapsed="false">
      <c r="A383" s="2" t="n">
        <v>44182</v>
      </c>
      <c r="B383" s="9" t="s">
        <v>1073</v>
      </c>
      <c r="C383" s="4" t="s">
        <v>1074</v>
      </c>
      <c r="D383" s="4" t="s">
        <v>1075</v>
      </c>
      <c r="E383" s="4" t="s">
        <v>707</v>
      </c>
      <c r="F383" s="3" t="s">
        <v>708</v>
      </c>
      <c r="G383" s="4" t="s">
        <v>520</v>
      </c>
      <c r="H383" s="3" t="s">
        <v>55</v>
      </c>
      <c r="I383" s="13" t="n">
        <v>2700</v>
      </c>
    </row>
    <row r="384" customFormat="false" ht="62.65" hidden="false" customHeight="false" outlineLevel="0" collapsed="false">
      <c r="A384" s="2" t="n">
        <v>44183</v>
      </c>
      <c r="B384" s="9" t="s">
        <v>1076</v>
      </c>
      <c r="C384" s="10" t="s">
        <v>803</v>
      </c>
      <c r="D384" s="9" t="s">
        <v>804</v>
      </c>
      <c r="E384" s="11" t="s">
        <v>49</v>
      </c>
      <c r="F384" s="12" t="n">
        <v>3341351</v>
      </c>
      <c r="G384" s="9" t="s">
        <v>1077</v>
      </c>
      <c r="H384" s="3" t="s">
        <v>1078</v>
      </c>
      <c r="I384" s="13" t="n">
        <v>3840</v>
      </c>
    </row>
    <row r="385" customFormat="false" ht="98.5" hidden="false" customHeight="false" outlineLevel="0" collapsed="false">
      <c r="A385" s="2" t="n">
        <v>44183</v>
      </c>
      <c r="B385" s="9" t="s">
        <v>1079</v>
      </c>
      <c r="C385" s="10" t="s">
        <v>1080</v>
      </c>
      <c r="D385" s="9" t="s">
        <v>1081</v>
      </c>
      <c r="E385" s="11" t="s">
        <v>49</v>
      </c>
      <c r="F385" s="12" t="n">
        <v>3341351</v>
      </c>
      <c r="G385" s="9" t="s">
        <v>1082</v>
      </c>
      <c r="H385" s="3" t="s">
        <v>1083</v>
      </c>
      <c r="I385" s="13" t="n">
        <v>40000</v>
      </c>
    </row>
    <row r="386" customFormat="false" ht="62.65" hidden="false" customHeight="false" outlineLevel="0" collapsed="false">
      <c r="A386" s="2" t="n">
        <v>44183</v>
      </c>
      <c r="B386" s="9" t="s">
        <v>1084</v>
      </c>
      <c r="C386" s="10" t="s">
        <v>1085</v>
      </c>
      <c r="D386" s="9" t="s">
        <v>1030</v>
      </c>
      <c r="E386" s="11" t="s">
        <v>49</v>
      </c>
      <c r="F386" s="12" t="n">
        <v>3341351</v>
      </c>
      <c r="G386" s="9" t="s">
        <v>1086</v>
      </c>
      <c r="H386" s="3" t="s">
        <v>1032</v>
      </c>
      <c r="I386" s="13" t="n">
        <v>49000</v>
      </c>
    </row>
    <row r="387" customFormat="false" ht="25.35" hidden="false" customHeight="false" outlineLevel="0" collapsed="false">
      <c r="A387" s="2" t="n">
        <v>44183</v>
      </c>
      <c r="B387" s="9" t="s">
        <v>1087</v>
      </c>
      <c r="C387" s="4" t="s">
        <v>1088</v>
      </c>
      <c r="D387" s="4" t="s">
        <v>1089</v>
      </c>
      <c r="E387" s="4" t="s">
        <v>707</v>
      </c>
      <c r="F387" s="3" t="s">
        <v>708</v>
      </c>
      <c r="G387" s="4" t="s">
        <v>1090</v>
      </c>
      <c r="H387" s="3" t="s">
        <v>1091</v>
      </c>
      <c r="I387" s="13" t="n">
        <v>2500</v>
      </c>
    </row>
    <row r="388" customFormat="false" ht="15.8" hidden="false" customHeight="false" outlineLevel="0" collapsed="false">
      <c r="A388" s="2" t="n">
        <v>44187</v>
      </c>
      <c r="B388" s="21" t="s">
        <v>102</v>
      </c>
      <c r="C388" s="9" t="s">
        <v>914</v>
      </c>
      <c r="D388" s="4" t="s">
        <v>915</v>
      </c>
      <c r="E388" s="4" t="s">
        <v>104</v>
      </c>
      <c r="F388" s="3" t="s">
        <v>105</v>
      </c>
      <c r="G388" s="4" t="s">
        <v>1092</v>
      </c>
      <c r="H388" s="3" t="s">
        <v>1093</v>
      </c>
      <c r="I388" s="5" t="n">
        <v>2070</v>
      </c>
    </row>
    <row r="389" customFormat="false" ht="25.35" hidden="false" customHeight="false" outlineLevel="0" collapsed="false">
      <c r="A389" s="2" t="n">
        <v>44187</v>
      </c>
      <c r="B389" s="7" t="s">
        <v>1094</v>
      </c>
      <c r="C389" s="7" t="s">
        <v>1095</v>
      </c>
      <c r="D389" s="7" t="s">
        <v>132</v>
      </c>
      <c r="E389" s="4" t="s">
        <v>40</v>
      </c>
      <c r="F389" s="3" t="s">
        <v>41</v>
      </c>
      <c r="G389" s="7" t="s">
        <v>1096</v>
      </c>
      <c r="H389" s="8" t="n">
        <v>35375934</v>
      </c>
      <c r="I389" s="5" t="n">
        <v>26100</v>
      </c>
    </row>
    <row r="390" customFormat="false" ht="25.35" hidden="false" customHeight="false" outlineLevel="0" collapsed="false">
      <c r="A390" s="2" t="n">
        <v>44189</v>
      </c>
      <c r="B390" s="7" t="s">
        <v>1097</v>
      </c>
      <c r="C390" s="7" t="s">
        <v>1098</v>
      </c>
      <c r="D390" s="7" t="s">
        <v>1099</v>
      </c>
      <c r="E390" s="4" t="s">
        <v>40</v>
      </c>
      <c r="F390" s="3" t="s">
        <v>41</v>
      </c>
      <c r="G390" s="7" t="s">
        <v>1100</v>
      </c>
      <c r="H390" s="8" t="n">
        <v>3341351</v>
      </c>
      <c r="I390" s="5" t="n">
        <v>5141.4</v>
      </c>
    </row>
    <row r="391" customFormat="false" ht="61.15" hidden="false" customHeight="false" outlineLevel="0" collapsed="false">
      <c r="A391" s="2" t="n">
        <v>44193</v>
      </c>
      <c r="B391" s="7" t="s">
        <v>1101</v>
      </c>
      <c r="C391" s="7" t="s">
        <v>1102</v>
      </c>
      <c r="D391" s="7" t="s">
        <v>1103</v>
      </c>
      <c r="E391" s="4" t="s">
        <v>40</v>
      </c>
      <c r="F391" s="3" t="s">
        <v>41</v>
      </c>
      <c r="G391" s="7" t="s">
        <v>1104</v>
      </c>
      <c r="H391" s="3" t="s">
        <v>1105</v>
      </c>
      <c r="I391" s="5" t="n">
        <v>2700</v>
      </c>
    </row>
    <row r="392" customFormat="false" ht="25.35" hidden="false" customHeight="false" outlineLevel="0" collapsed="false">
      <c r="A392" s="2" t="n">
        <v>44193</v>
      </c>
      <c r="B392" s="7" t="s">
        <v>1106</v>
      </c>
      <c r="C392" s="7" t="s">
        <v>1107</v>
      </c>
      <c r="D392" s="7" t="s">
        <v>132</v>
      </c>
      <c r="E392" s="4" t="s">
        <v>40</v>
      </c>
      <c r="F392" s="3" t="s">
        <v>41</v>
      </c>
      <c r="G392" s="7" t="s">
        <v>1108</v>
      </c>
      <c r="H392" s="3" t="s">
        <v>1109</v>
      </c>
      <c r="I392" s="5" t="n">
        <v>2696.4</v>
      </c>
    </row>
    <row r="393" customFormat="false" ht="37.3" hidden="false" customHeight="false" outlineLevel="0" collapsed="false">
      <c r="A393" s="2" t="n">
        <v>44193</v>
      </c>
      <c r="B393" s="7" t="s">
        <v>1110</v>
      </c>
      <c r="C393" s="7" t="s">
        <v>1111</v>
      </c>
      <c r="D393" s="7" t="s">
        <v>538</v>
      </c>
      <c r="E393" s="4" t="s">
        <v>40</v>
      </c>
      <c r="F393" s="3" t="s">
        <v>41</v>
      </c>
      <c r="G393" s="7" t="s">
        <v>129</v>
      </c>
      <c r="H393" s="8" t="n">
        <v>41331842</v>
      </c>
      <c r="I393" s="5" t="n">
        <v>1495</v>
      </c>
    </row>
    <row r="394" customFormat="false" ht="122.35" hidden="false" customHeight="false" outlineLevel="0" collapsed="false">
      <c r="A394" s="2" t="n">
        <v>44193</v>
      </c>
      <c r="B394" s="9" t="s">
        <v>1112</v>
      </c>
      <c r="C394" s="10" t="s">
        <v>1113</v>
      </c>
      <c r="D394" s="9" t="s">
        <v>247</v>
      </c>
      <c r="E394" s="11" t="s">
        <v>49</v>
      </c>
      <c r="F394" s="12" t="n">
        <v>3341351</v>
      </c>
      <c r="G394" s="9" t="s">
        <v>1114</v>
      </c>
      <c r="H394" s="3" t="s">
        <v>1115</v>
      </c>
      <c r="I394" s="13" t="n">
        <v>30750</v>
      </c>
    </row>
    <row r="395" customFormat="false" ht="110.4" hidden="false" customHeight="false" outlineLevel="0" collapsed="false">
      <c r="A395" s="2" t="n">
        <v>44193</v>
      </c>
      <c r="B395" s="9" t="s">
        <v>1116</v>
      </c>
      <c r="C395" s="10" t="s">
        <v>1117</v>
      </c>
      <c r="D395" s="9" t="s">
        <v>1118</v>
      </c>
      <c r="E395" s="11" t="s">
        <v>49</v>
      </c>
      <c r="F395" s="12" t="n">
        <v>3341351</v>
      </c>
      <c r="G395" s="9" t="s">
        <v>1114</v>
      </c>
      <c r="H395" s="3" t="s">
        <v>1115</v>
      </c>
      <c r="I395" s="13" t="n">
        <v>30750</v>
      </c>
    </row>
    <row r="396" customFormat="false" ht="62.65" hidden="false" customHeight="false" outlineLevel="0" collapsed="false">
      <c r="A396" s="2" t="n">
        <v>44194</v>
      </c>
      <c r="B396" s="9" t="s">
        <v>1119</v>
      </c>
      <c r="C396" s="10" t="s">
        <v>1120</v>
      </c>
      <c r="D396" s="9" t="s">
        <v>1121</v>
      </c>
      <c r="E396" s="11" t="s">
        <v>49</v>
      </c>
      <c r="F396" s="12" t="n">
        <v>3341351</v>
      </c>
      <c r="G396" s="9" t="s">
        <v>1122</v>
      </c>
      <c r="H396" s="3" t="s">
        <v>1123</v>
      </c>
      <c r="I396" s="13" t="n">
        <v>1122</v>
      </c>
    </row>
    <row r="397" customFormat="false" ht="62.65" hidden="false" customHeight="false" outlineLevel="0" collapsed="false">
      <c r="A397" s="2" t="n">
        <v>44194</v>
      </c>
      <c r="B397" s="9" t="s">
        <v>1124</v>
      </c>
      <c r="C397" s="10" t="s">
        <v>1125</v>
      </c>
      <c r="D397" s="9" t="s">
        <v>1121</v>
      </c>
      <c r="E397" s="11" t="s">
        <v>49</v>
      </c>
      <c r="F397" s="12" t="n">
        <v>3341351</v>
      </c>
      <c r="G397" s="9" t="s">
        <v>1122</v>
      </c>
      <c r="H397" s="3" t="s">
        <v>1123</v>
      </c>
      <c r="I397" s="13" t="n">
        <v>9463</v>
      </c>
    </row>
    <row r="398" customFormat="false" ht="86.55" hidden="false" customHeight="false" outlineLevel="0" collapsed="false">
      <c r="A398" s="2" t="n">
        <v>44194</v>
      </c>
      <c r="B398" s="9" t="s">
        <v>1126</v>
      </c>
      <c r="C398" s="10" t="s">
        <v>1127</v>
      </c>
      <c r="D398" s="9" t="s">
        <v>1128</v>
      </c>
      <c r="E398" s="11" t="s">
        <v>49</v>
      </c>
      <c r="F398" s="12" t="n">
        <v>3341351</v>
      </c>
      <c r="G398" s="9" t="s">
        <v>1129</v>
      </c>
      <c r="H398" s="3" t="s">
        <v>1130</v>
      </c>
      <c r="I398" s="13" t="n">
        <v>800</v>
      </c>
    </row>
    <row r="399" customFormat="false" ht="62.65" hidden="false" customHeight="false" outlineLevel="0" collapsed="false">
      <c r="A399" s="2" t="n">
        <v>44194</v>
      </c>
      <c r="B399" s="9" t="s">
        <v>1131</v>
      </c>
      <c r="C399" s="10" t="s">
        <v>1132</v>
      </c>
      <c r="D399" s="9" t="s">
        <v>1133</v>
      </c>
      <c r="E399" s="11" t="s">
        <v>49</v>
      </c>
      <c r="F399" s="12" t="n">
        <v>3341351</v>
      </c>
      <c r="G399" s="9" t="s">
        <v>1134</v>
      </c>
      <c r="H399" s="3" t="s">
        <v>1135</v>
      </c>
      <c r="I399" s="13" t="n">
        <v>44990</v>
      </c>
    </row>
    <row r="400" customFormat="false" ht="74.6" hidden="false" customHeight="false" outlineLevel="0" collapsed="false">
      <c r="A400" s="2" t="n">
        <v>44194</v>
      </c>
      <c r="B400" s="9" t="s">
        <v>1136</v>
      </c>
      <c r="C400" s="10" t="s">
        <v>1137</v>
      </c>
      <c r="D400" s="9" t="s">
        <v>830</v>
      </c>
      <c r="E400" s="11" t="s">
        <v>49</v>
      </c>
      <c r="F400" s="12" t="n">
        <v>3341351</v>
      </c>
      <c r="G400" s="9" t="s">
        <v>831</v>
      </c>
      <c r="H400" s="3" t="s">
        <v>832</v>
      </c>
      <c r="I400" s="13" t="n">
        <v>2800</v>
      </c>
    </row>
    <row r="401" customFormat="false" ht="38.8" hidden="false" customHeight="false" outlineLevel="0" collapsed="false">
      <c r="A401" s="2" t="n">
        <v>44194</v>
      </c>
      <c r="B401" s="3" t="s">
        <v>1138</v>
      </c>
      <c r="C401" s="4" t="s">
        <v>10</v>
      </c>
      <c r="D401" s="4" t="s">
        <v>1139</v>
      </c>
      <c r="E401" s="4" t="s">
        <v>12</v>
      </c>
      <c r="F401" s="3" t="s">
        <v>1140</v>
      </c>
      <c r="G401" s="4" t="s">
        <v>1141</v>
      </c>
      <c r="H401" s="3" t="s">
        <v>1142</v>
      </c>
      <c r="I401" s="5" t="n">
        <v>19242.62</v>
      </c>
    </row>
    <row r="402" customFormat="false" ht="49.25" hidden="false" customHeight="false" outlineLevel="0" collapsed="false">
      <c r="A402" s="2" t="n">
        <v>44195</v>
      </c>
      <c r="B402" s="7" t="s">
        <v>1143</v>
      </c>
      <c r="C402" s="7" t="s">
        <v>1144</v>
      </c>
      <c r="D402" s="7" t="s">
        <v>1145</v>
      </c>
      <c r="E402" s="4" t="s">
        <v>40</v>
      </c>
      <c r="F402" s="3" t="s">
        <v>41</v>
      </c>
      <c r="G402" s="7" t="s">
        <v>133</v>
      </c>
      <c r="H402" s="3" t="s">
        <v>1146</v>
      </c>
      <c r="I402" s="5" t="n">
        <v>2600</v>
      </c>
    </row>
    <row r="403" customFormat="false" ht="62.65" hidden="false" customHeight="false" outlineLevel="0" collapsed="false">
      <c r="A403" s="2" t="n">
        <v>44196</v>
      </c>
      <c r="B403" s="9" t="s">
        <v>1147</v>
      </c>
      <c r="C403" s="10" t="s">
        <v>1148</v>
      </c>
      <c r="D403" s="9" t="s">
        <v>1149</v>
      </c>
      <c r="E403" s="11" t="s">
        <v>49</v>
      </c>
      <c r="F403" s="12" t="n">
        <v>3341351</v>
      </c>
      <c r="G403" s="9" t="s">
        <v>1150</v>
      </c>
      <c r="H403" s="3" t="s">
        <v>1151</v>
      </c>
      <c r="I403" s="13" t="n">
        <v>320</v>
      </c>
    </row>
    <row r="404" customFormat="false" ht="37.3" hidden="false" customHeight="false" outlineLevel="0" collapsed="false">
      <c r="A404" s="2" t="n">
        <v>44196</v>
      </c>
      <c r="B404" s="9" t="s">
        <v>1152</v>
      </c>
      <c r="C404" s="4" t="s">
        <v>1153</v>
      </c>
      <c r="D404" s="4" t="s">
        <v>1154</v>
      </c>
      <c r="E404" s="4" t="s">
        <v>707</v>
      </c>
      <c r="F404" s="3" t="s">
        <v>708</v>
      </c>
      <c r="G404" s="4" t="s">
        <v>1155</v>
      </c>
      <c r="H404" s="3" t="s">
        <v>1156</v>
      </c>
      <c r="I404" s="13" t="n">
        <v>34006.59</v>
      </c>
    </row>
    <row r="405" customFormat="false" ht="49.25" hidden="true" customHeight="false" outlineLevel="0" collapsed="false">
      <c r="A405" s="31" t="s">
        <v>1157</v>
      </c>
      <c r="B405" s="29" t="str">
        <f aca="false">HYPERLINK("https://my.zakupki.prom.ua/remote/dispatcher/state_purchase_view/19750356", "UA-2020-10-01-005216-a")</f>
        <v>UA-2020-10-01-005216-a</v>
      </c>
      <c r="C405" s="7" t="s">
        <v>1158</v>
      </c>
      <c r="D405" s="7" t="s">
        <v>1159</v>
      </c>
      <c r="E405" s="11" t="s">
        <v>1160</v>
      </c>
      <c r="F405" s="3" t="s">
        <v>1161</v>
      </c>
      <c r="G405" s="7" t="s">
        <v>1162</v>
      </c>
      <c r="H405" s="32" t="s">
        <v>1163</v>
      </c>
      <c r="I405" s="33" t="n">
        <v>1800</v>
      </c>
    </row>
    <row r="406" customFormat="false" ht="37.3" hidden="true" customHeight="false" outlineLevel="0" collapsed="false">
      <c r="A406" s="31" t="s">
        <v>1157</v>
      </c>
      <c r="B406" s="29" t="str">
        <f aca="false">HYPERLINK("https://my.zakupki.prom.ua/remote/dispatcher/state_purchase_view/19747746", "UA-2020-10-01-004493-a")</f>
        <v>UA-2020-10-01-004493-a</v>
      </c>
      <c r="C406" s="7" t="s">
        <v>1164</v>
      </c>
      <c r="D406" s="7" t="s">
        <v>1165</v>
      </c>
      <c r="E406" s="11" t="s">
        <v>1160</v>
      </c>
      <c r="F406" s="3" t="s">
        <v>1161</v>
      </c>
      <c r="G406" s="7" t="s">
        <v>1166</v>
      </c>
      <c r="H406" s="32" t="s">
        <v>1167</v>
      </c>
      <c r="I406" s="33" t="n">
        <v>585</v>
      </c>
    </row>
    <row r="407" customFormat="false" ht="97" hidden="true" customHeight="false" outlineLevel="0" collapsed="false">
      <c r="A407" s="31" t="s">
        <v>1157</v>
      </c>
      <c r="B407" s="29" t="str">
        <f aca="false">HYPERLINK("https://my.zakupki.prom.ua/remote/dispatcher/state_purchase_view/19739012", "UA-2020-10-01-002023-a")</f>
        <v>UA-2020-10-01-002023-a</v>
      </c>
      <c r="C407" s="7" t="s">
        <v>1168</v>
      </c>
      <c r="D407" s="7" t="s">
        <v>1169</v>
      </c>
      <c r="E407" s="11" t="s">
        <v>1160</v>
      </c>
      <c r="F407" s="3" t="s">
        <v>1161</v>
      </c>
      <c r="G407" s="7" t="s">
        <v>1170</v>
      </c>
      <c r="H407" s="32" t="s">
        <v>1171</v>
      </c>
      <c r="I407" s="33" t="n">
        <v>14991</v>
      </c>
    </row>
    <row r="408" customFormat="false" ht="37.3" hidden="true" customHeight="false" outlineLevel="0" collapsed="false">
      <c r="A408" s="31" t="s">
        <v>1157</v>
      </c>
      <c r="B408" s="29" t="str">
        <f aca="false">HYPERLINK("https://my.zakupki.prom.ua/remote/dispatcher/state_purchase_view/19735093", "UA-2020-10-01-000897-a")</f>
        <v>UA-2020-10-01-000897-a</v>
      </c>
      <c r="C408" s="7" t="s">
        <v>1172</v>
      </c>
      <c r="D408" s="7" t="s">
        <v>1173</v>
      </c>
      <c r="E408" s="11" t="s">
        <v>1160</v>
      </c>
      <c r="F408" s="3" t="s">
        <v>1161</v>
      </c>
      <c r="G408" s="7" t="s">
        <v>1174</v>
      </c>
      <c r="H408" s="32" t="s">
        <v>1175</v>
      </c>
      <c r="I408" s="33" t="n">
        <v>810</v>
      </c>
    </row>
    <row r="409" customFormat="false" ht="37.3" hidden="true" customHeight="false" outlineLevel="0" collapsed="false">
      <c r="A409" s="31" t="s">
        <v>1157</v>
      </c>
      <c r="B409" s="29" t="str">
        <f aca="false">HYPERLINK("https://my.zakupki.prom.ua/remote/dispatcher/state_purchase_view/19734626", "UA-2020-10-01-000766-a")</f>
        <v>UA-2020-10-01-000766-a</v>
      </c>
      <c r="C409" s="7" t="s">
        <v>1176</v>
      </c>
      <c r="D409" s="7" t="s">
        <v>1177</v>
      </c>
      <c r="E409" s="11" t="s">
        <v>1160</v>
      </c>
      <c r="F409" s="3" t="s">
        <v>1161</v>
      </c>
      <c r="G409" s="7" t="s">
        <v>1174</v>
      </c>
      <c r="H409" s="32" t="s">
        <v>1175</v>
      </c>
      <c r="I409" s="33" t="n">
        <v>400</v>
      </c>
    </row>
    <row r="410" customFormat="false" ht="49.25" hidden="true" customHeight="false" outlineLevel="0" collapsed="false">
      <c r="A410" s="31" t="s">
        <v>1178</v>
      </c>
      <c r="B410" s="29" t="str">
        <f aca="false">HYPERLINK("https://my.zakupki.prom.ua/remote/dispatcher/state_purchase_view/21669392", "UA-2020-12-02-010002-b")</f>
        <v>UA-2020-12-02-010002-b</v>
      </c>
      <c r="C410" s="7" t="s">
        <v>1179</v>
      </c>
      <c r="D410" s="7" t="s">
        <v>1180</v>
      </c>
      <c r="E410" s="11" t="s">
        <v>1160</v>
      </c>
      <c r="F410" s="3" t="s">
        <v>1161</v>
      </c>
      <c r="G410" s="7" t="s">
        <v>1181</v>
      </c>
      <c r="H410" s="32" t="s">
        <v>301</v>
      </c>
      <c r="I410" s="33" t="n">
        <v>5800</v>
      </c>
    </row>
    <row r="411" customFormat="false" ht="49.25" hidden="true" customHeight="false" outlineLevel="0" collapsed="false">
      <c r="A411" s="31" t="s">
        <v>1182</v>
      </c>
      <c r="B411" s="29" t="str">
        <f aca="false">HYPERLINK("https://my.zakupki.prom.ua/remote/dispatcher/state_purchase_view/20642732", "UA-2020-11-02-000137-c")</f>
        <v>UA-2020-11-02-000137-c</v>
      </c>
      <c r="C411" s="7" t="s">
        <v>1183</v>
      </c>
      <c r="D411" s="7" t="s">
        <v>1184</v>
      </c>
      <c r="E411" s="11" t="s">
        <v>1160</v>
      </c>
      <c r="F411" s="3" t="s">
        <v>1161</v>
      </c>
      <c r="G411" s="7" t="s">
        <v>1185</v>
      </c>
      <c r="H411" s="32" t="s">
        <v>1186</v>
      </c>
      <c r="I411" s="33" t="n">
        <v>5500</v>
      </c>
    </row>
    <row r="412" customFormat="false" ht="49.25" hidden="true" customHeight="false" outlineLevel="0" collapsed="false">
      <c r="A412" s="31" t="s">
        <v>1187</v>
      </c>
      <c r="B412" s="29" t="str">
        <f aca="false">HYPERLINK("https://my.zakupki.prom.ua/remote/dispatcher/state_purchase_view/21674672", "UA-2020-12-02-011360-b")</f>
        <v>UA-2020-12-02-011360-b</v>
      </c>
      <c r="C412" s="7" t="s">
        <v>1188</v>
      </c>
      <c r="D412" s="7" t="s">
        <v>1189</v>
      </c>
      <c r="E412" s="11" t="s">
        <v>1160</v>
      </c>
      <c r="F412" s="3" t="s">
        <v>1161</v>
      </c>
      <c r="G412" s="7" t="s">
        <v>1190</v>
      </c>
      <c r="H412" s="32" t="s">
        <v>1191</v>
      </c>
      <c r="I412" s="33" t="n">
        <v>5038</v>
      </c>
    </row>
    <row r="413" customFormat="false" ht="61.15" hidden="true" customHeight="false" outlineLevel="0" collapsed="false">
      <c r="A413" s="31" t="s">
        <v>1187</v>
      </c>
      <c r="B413" s="29" t="str">
        <f aca="false">HYPERLINK("https://my.zakupki.prom.ua/remote/dispatcher/state_purchase_view/21671714", "UA-2020-12-02-010594-b")</f>
        <v>UA-2020-12-02-010594-b</v>
      </c>
      <c r="C413" s="7" t="s">
        <v>1192</v>
      </c>
      <c r="D413" s="7" t="s">
        <v>1193</v>
      </c>
      <c r="E413" s="11" t="s">
        <v>1160</v>
      </c>
      <c r="F413" s="3" t="s">
        <v>1161</v>
      </c>
      <c r="G413" s="7" t="s">
        <v>1194</v>
      </c>
      <c r="H413" s="32" t="s">
        <v>597</v>
      </c>
      <c r="I413" s="33" t="n">
        <v>25801</v>
      </c>
    </row>
    <row r="414" customFormat="false" ht="49.25" hidden="true" customHeight="false" outlineLevel="0" collapsed="false">
      <c r="A414" s="2" t="s">
        <v>1195</v>
      </c>
      <c r="B414" s="7" t="s">
        <v>1196</v>
      </c>
      <c r="C414" s="7" t="s">
        <v>1197</v>
      </c>
      <c r="D414" s="7" t="s">
        <v>353</v>
      </c>
      <c r="E414" s="7" t="s">
        <v>71</v>
      </c>
      <c r="F414" s="8" t="s">
        <v>72</v>
      </c>
      <c r="G414" s="7" t="s">
        <v>241</v>
      </c>
      <c r="H414" s="8" t="n">
        <v>2575315465</v>
      </c>
      <c r="I414" s="20" t="n">
        <v>2064</v>
      </c>
    </row>
    <row r="415" customFormat="false" ht="49.25" hidden="true" customHeight="false" outlineLevel="0" collapsed="false">
      <c r="A415" s="31" t="s">
        <v>1195</v>
      </c>
      <c r="B415" s="29" t="str">
        <f aca="false">HYPERLINK("https://my.zakupki.prom.ua/remote/dispatcher/state_purchase_view/21962524", "UA-2020-12-09-015294-c")</f>
        <v>UA-2020-12-09-015294-c</v>
      </c>
      <c r="C415" s="7" t="s">
        <v>1198</v>
      </c>
      <c r="D415" s="7" t="s">
        <v>1199</v>
      </c>
      <c r="E415" s="11" t="s">
        <v>1160</v>
      </c>
      <c r="F415" s="3" t="s">
        <v>1161</v>
      </c>
      <c r="G415" s="7" t="s">
        <v>1200</v>
      </c>
      <c r="H415" s="32" t="s">
        <v>1201</v>
      </c>
      <c r="I415" s="33" t="n">
        <v>331</v>
      </c>
    </row>
    <row r="416" customFormat="false" ht="49.25" hidden="true" customHeight="false" outlineLevel="0" collapsed="false">
      <c r="A416" s="31" t="s">
        <v>1195</v>
      </c>
      <c r="B416" s="29" t="s">
        <v>1202</v>
      </c>
      <c r="C416" s="7" t="s">
        <v>1198</v>
      </c>
      <c r="D416" s="7" t="s">
        <v>1199</v>
      </c>
      <c r="E416" s="11" t="s">
        <v>1160</v>
      </c>
      <c r="F416" s="3" t="s">
        <v>1161</v>
      </c>
      <c r="G416" s="7" t="s">
        <v>1200</v>
      </c>
      <c r="H416" s="32" t="s">
        <v>1201</v>
      </c>
      <c r="I416" s="33" t="n">
        <v>498</v>
      </c>
    </row>
    <row r="417" customFormat="false" ht="61.15" hidden="true" customHeight="false" outlineLevel="0" collapsed="false">
      <c r="A417" s="31" t="s">
        <v>1203</v>
      </c>
      <c r="B417" s="29" t="str">
        <f aca="false">HYPERLINK("https://my.zakupki.prom.ua/remote/dispatcher/state_purchase_view/20749804", "UA-2020-11-04-007226-c")</f>
        <v>UA-2020-11-04-007226-c</v>
      </c>
      <c r="C417" s="7" t="s">
        <v>1204</v>
      </c>
      <c r="D417" s="7" t="s">
        <v>95</v>
      </c>
      <c r="E417" s="11" t="s">
        <v>1160</v>
      </c>
      <c r="F417" s="3" t="s">
        <v>1161</v>
      </c>
      <c r="G417" s="7" t="s">
        <v>1205</v>
      </c>
      <c r="H417" s="32" t="s">
        <v>1156</v>
      </c>
      <c r="I417" s="33" t="n">
        <v>1272.05</v>
      </c>
    </row>
    <row r="418" customFormat="false" ht="61.15" hidden="true" customHeight="false" outlineLevel="0" collapsed="false">
      <c r="A418" s="31" t="s">
        <v>1206</v>
      </c>
      <c r="B418" s="29" t="str">
        <f aca="false">HYPERLINK("https://my.zakupki.prom.ua/remote/dispatcher/state_purchase_view/21800678", "UA-2020-12-07-001292-b")</f>
        <v>UA-2020-12-07-001292-b</v>
      </c>
      <c r="C418" s="7" t="s">
        <v>635</v>
      </c>
      <c r="D418" s="7" t="s">
        <v>1207</v>
      </c>
      <c r="E418" s="11" t="s">
        <v>1160</v>
      </c>
      <c r="F418" s="3" t="s">
        <v>1161</v>
      </c>
      <c r="G418" s="7" t="s">
        <v>1208</v>
      </c>
      <c r="H418" s="32" t="s">
        <v>1209</v>
      </c>
      <c r="I418" s="33" t="n">
        <v>4854</v>
      </c>
    </row>
    <row r="419" customFormat="false" ht="37.3" hidden="true" customHeight="false" outlineLevel="0" collapsed="false">
      <c r="A419" s="31" t="s">
        <v>1210</v>
      </c>
      <c r="B419" s="29" t="str">
        <f aca="false">HYPERLINK("https://my.zakupki.prom.ua/remote/dispatcher/state_purchase_view/19809868", "UA-2020-10-05-002044-a")</f>
        <v>UA-2020-10-05-002044-a</v>
      </c>
      <c r="C419" s="7" t="s">
        <v>1211</v>
      </c>
      <c r="D419" s="7" t="s">
        <v>1212</v>
      </c>
      <c r="E419" s="11" t="s">
        <v>1160</v>
      </c>
      <c r="F419" s="3" t="s">
        <v>1161</v>
      </c>
      <c r="G419" s="7" t="s">
        <v>1213</v>
      </c>
      <c r="H419" s="32" t="s">
        <v>1214</v>
      </c>
      <c r="I419" s="33" t="n">
        <v>335</v>
      </c>
    </row>
    <row r="420" customFormat="false" ht="49.25" hidden="true" customHeight="false" outlineLevel="0" collapsed="false">
      <c r="A420" s="2" t="s">
        <v>1215</v>
      </c>
      <c r="B420" s="7" t="s">
        <v>1216</v>
      </c>
      <c r="C420" s="7" t="s">
        <v>1217</v>
      </c>
      <c r="D420" s="7" t="s">
        <v>1218</v>
      </c>
      <c r="E420" s="7" t="s">
        <v>71</v>
      </c>
      <c r="F420" s="8" t="s">
        <v>72</v>
      </c>
      <c r="G420" s="7" t="s">
        <v>1219</v>
      </c>
      <c r="H420" s="8" t="n">
        <v>2744304058</v>
      </c>
      <c r="I420" s="20" t="n">
        <v>4466</v>
      </c>
    </row>
    <row r="421" customFormat="false" ht="49.25" hidden="true" customHeight="false" outlineLevel="0" collapsed="false">
      <c r="A421" s="2" t="s">
        <v>1215</v>
      </c>
      <c r="B421" s="7" t="s">
        <v>1220</v>
      </c>
      <c r="C421" s="7" t="s">
        <v>1221</v>
      </c>
      <c r="D421" s="7" t="s">
        <v>1222</v>
      </c>
      <c r="E421" s="7" t="s">
        <v>71</v>
      </c>
      <c r="F421" s="8" t="s">
        <v>72</v>
      </c>
      <c r="G421" s="7" t="s">
        <v>1219</v>
      </c>
      <c r="H421" s="8" t="n">
        <v>2744304058</v>
      </c>
      <c r="I421" s="20" t="n">
        <v>4636</v>
      </c>
    </row>
    <row r="422" customFormat="false" ht="49.25" hidden="true" customHeight="false" outlineLevel="0" collapsed="false">
      <c r="A422" s="2" t="s">
        <v>1215</v>
      </c>
      <c r="B422" s="7" t="s">
        <v>1223</v>
      </c>
      <c r="C422" s="7" t="s">
        <v>1224</v>
      </c>
      <c r="D422" s="7" t="s">
        <v>1225</v>
      </c>
      <c r="E422" s="7" t="s">
        <v>71</v>
      </c>
      <c r="F422" s="8" t="s">
        <v>72</v>
      </c>
      <c r="G422" s="7" t="s">
        <v>1226</v>
      </c>
      <c r="H422" s="8" t="n">
        <v>3319305177</v>
      </c>
      <c r="I422" s="20" t="n">
        <v>12000</v>
      </c>
    </row>
    <row r="423" customFormat="false" ht="49.25" hidden="true" customHeight="false" outlineLevel="0" collapsed="false">
      <c r="A423" s="2" t="s">
        <v>1215</v>
      </c>
      <c r="B423" s="7" t="s">
        <v>1227</v>
      </c>
      <c r="C423" s="7" t="s">
        <v>1228</v>
      </c>
      <c r="D423" s="7" t="s">
        <v>159</v>
      </c>
      <c r="E423" s="7" t="s">
        <v>71</v>
      </c>
      <c r="F423" s="8" t="s">
        <v>72</v>
      </c>
      <c r="G423" s="7" t="s">
        <v>1229</v>
      </c>
      <c r="H423" s="8" t="n">
        <v>43412100</v>
      </c>
      <c r="I423" s="20" t="n">
        <v>17400</v>
      </c>
    </row>
    <row r="424" customFormat="false" ht="49.25" hidden="true" customHeight="false" outlineLevel="0" collapsed="false">
      <c r="A424" s="2" t="s">
        <v>1215</v>
      </c>
      <c r="B424" s="7" t="s">
        <v>1230</v>
      </c>
      <c r="C424" s="7" t="s">
        <v>1231</v>
      </c>
      <c r="D424" s="7" t="s">
        <v>1232</v>
      </c>
      <c r="E424" s="7" t="s">
        <v>71</v>
      </c>
      <c r="F424" s="8" t="s">
        <v>72</v>
      </c>
      <c r="G424" s="7" t="s">
        <v>1233</v>
      </c>
      <c r="H424" s="8" t="n">
        <v>39248284</v>
      </c>
      <c r="I424" s="20" t="n">
        <v>10998</v>
      </c>
    </row>
    <row r="425" customFormat="false" ht="61.15" hidden="true" customHeight="false" outlineLevel="0" collapsed="false">
      <c r="A425" s="31" t="s">
        <v>1215</v>
      </c>
      <c r="B425" s="29" t="str">
        <f aca="false">HYPERLINK("https://my.zakupki.prom.ua/remote/dispatcher/state_purchase_view/20772577", "UA-2020-11-05-000686-c")</f>
        <v>UA-2020-11-05-000686-c</v>
      </c>
      <c r="C425" s="7" t="s">
        <v>1234</v>
      </c>
      <c r="D425" s="7" t="s">
        <v>141</v>
      </c>
      <c r="E425" s="11" t="s">
        <v>1160</v>
      </c>
      <c r="F425" s="3" t="s">
        <v>1161</v>
      </c>
      <c r="G425" s="7" t="s">
        <v>1235</v>
      </c>
      <c r="H425" s="32" t="s">
        <v>1236</v>
      </c>
      <c r="I425" s="33" t="n">
        <v>1559.25</v>
      </c>
    </row>
    <row r="426" customFormat="false" ht="37.3" hidden="true" customHeight="false" outlineLevel="0" collapsed="false">
      <c r="A426" s="31" t="s">
        <v>1237</v>
      </c>
      <c r="B426" s="29" t="str">
        <f aca="false">HYPERLINK("https://my.zakupki.prom.ua/remote/dispatcher/state_purchase_view/19841706", "UA-2020-10-06-000383-a")</f>
        <v>UA-2020-10-06-000383-a</v>
      </c>
      <c r="C426" s="7" t="s">
        <v>1238</v>
      </c>
      <c r="D426" s="7" t="s">
        <v>1189</v>
      </c>
      <c r="E426" s="11" t="s">
        <v>1160</v>
      </c>
      <c r="F426" s="3" t="s">
        <v>1161</v>
      </c>
      <c r="G426" s="7" t="s">
        <v>1190</v>
      </c>
      <c r="H426" s="32" t="s">
        <v>1191</v>
      </c>
      <c r="I426" s="33" t="n">
        <v>7864</v>
      </c>
    </row>
    <row r="427" customFormat="false" ht="49.25" hidden="true" customHeight="false" outlineLevel="0" collapsed="false">
      <c r="A427" s="2" t="s">
        <v>1239</v>
      </c>
      <c r="B427" s="7" t="s">
        <v>1240</v>
      </c>
      <c r="C427" s="7" t="s">
        <v>1241</v>
      </c>
      <c r="D427" s="7" t="s">
        <v>348</v>
      </c>
      <c r="E427" s="7" t="s">
        <v>71</v>
      </c>
      <c r="F427" s="8" t="s">
        <v>72</v>
      </c>
      <c r="G427" s="7" t="s">
        <v>349</v>
      </c>
      <c r="H427" s="8" t="s">
        <v>350</v>
      </c>
      <c r="I427" s="20" t="n">
        <v>2882.5</v>
      </c>
    </row>
    <row r="428" customFormat="false" ht="49.25" hidden="true" customHeight="false" outlineLevel="0" collapsed="false">
      <c r="A428" s="2" t="s">
        <v>1239</v>
      </c>
      <c r="B428" s="7" t="s">
        <v>1242</v>
      </c>
      <c r="C428" s="7" t="s">
        <v>1243</v>
      </c>
      <c r="D428" s="7" t="s">
        <v>1244</v>
      </c>
      <c r="E428" s="7" t="s">
        <v>71</v>
      </c>
      <c r="F428" s="8" t="s">
        <v>72</v>
      </c>
      <c r="G428" s="7" t="s">
        <v>1245</v>
      </c>
      <c r="H428" s="8" t="n">
        <v>39538674</v>
      </c>
      <c r="I428" s="20" t="n">
        <v>3600</v>
      </c>
    </row>
    <row r="429" customFormat="false" ht="49.25" hidden="true" customHeight="false" outlineLevel="0" collapsed="false">
      <c r="A429" s="2" t="s">
        <v>1246</v>
      </c>
      <c r="B429" s="7" t="s">
        <v>1247</v>
      </c>
      <c r="C429" s="7" t="s">
        <v>1248</v>
      </c>
      <c r="D429" s="7" t="s">
        <v>1249</v>
      </c>
      <c r="E429" s="7" t="s">
        <v>71</v>
      </c>
      <c r="F429" s="8" t="s">
        <v>72</v>
      </c>
      <c r="G429" s="7" t="s">
        <v>349</v>
      </c>
      <c r="H429" s="8" t="s">
        <v>350</v>
      </c>
      <c r="I429" s="20" t="n">
        <v>2473</v>
      </c>
    </row>
    <row r="430" customFormat="false" ht="49.25" hidden="true" customHeight="false" outlineLevel="0" collapsed="false">
      <c r="A430" s="2" t="s">
        <v>1246</v>
      </c>
      <c r="B430" s="7" t="s">
        <v>1250</v>
      </c>
      <c r="C430" s="7" t="s">
        <v>1251</v>
      </c>
      <c r="D430" s="7" t="s">
        <v>1249</v>
      </c>
      <c r="E430" s="7" t="s">
        <v>71</v>
      </c>
      <c r="F430" s="8" t="s">
        <v>72</v>
      </c>
      <c r="G430" s="7" t="s">
        <v>206</v>
      </c>
      <c r="H430" s="8" t="n">
        <v>2900105939</v>
      </c>
      <c r="I430" s="20" t="n">
        <v>4957</v>
      </c>
    </row>
    <row r="431" customFormat="false" ht="49.25" hidden="true" customHeight="false" outlineLevel="0" collapsed="false">
      <c r="A431" s="2" t="s">
        <v>1246</v>
      </c>
      <c r="B431" s="7" t="s">
        <v>1252</v>
      </c>
      <c r="C431" s="7" t="s">
        <v>1253</v>
      </c>
      <c r="D431" s="7" t="s">
        <v>70</v>
      </c>
      <c r="E431" s="7" t="s">
        <v>71</v>
      </c>
      <c r="F431" s="8" t="s">
        <v>72</v>
      </c>
      <c r="G431" s="7" t="s">
        <v>73</v>
      </c>
      <c r="H431" s="8" t="s">
        <v>74</v>
      </c>
      <c r="I431" s="20" t="n">
        <v>20318.6</v>
      </c>
    </row>
    <row r="432" customFormat="false" ht="37.3" hidden="true" customHeight="false" outlineLevel="0" collapsed="false">
      <c r="A432" s="31" t="s">
        <v>1246</v>
      </c>
      <c r="B432" s="29" t="str">
        <f aca="false">HYPERLINK("https://my.zakupki.prom.ua/remote/dispatcher/state_purchase_view/22013793", "UA-2020-12-10-012998-c")</f>
        <v>UA-2020-12-10-012998-c</v>
      </c>
      <c r="C432" s="7" t="s">
        <v>1254</v>
      </c>
      <c r="D432" s="7" t="s">
        <v>1255</v>
      </c>
      <c r="E432" s="11" t="s">
        <v>1160</v>
      </c>
      <c r="F432" s="3" t="s">
        <v>1161</v>
      </c>
      <c r="G432" s="7" t="s">
        <v>1256</v>
      </c>
      <c r="H432" s="32" t="s">
        <v>1257</v>
      </c>
      <c r="I432" s="33" t="n">
        <v>1560</v>
      </c>
    </row>
    <row r="433" customFormat="false" ht="49.25" hidden="true" customHeight="false" outlineLevel="0" collapsed="false">
      <c r="A433" s="31" t="s">
        <v>1246</v>
      </c>
      <c r="B433" s="29" t="str">
        <f aca="false">HYPERLINK("https://my.zakupki.prom.ua/remote/dispatcher/state_purchase_view/21912970", "UA-2020-12-09-000919-c")</f>
        <v>UA-2020-12-09-000919-c</v>
      </c>
      <c r="C433" s="7" t="s">
        <v>1258</v>
      </c>
      <c r="D433" s="7" t="s">
        <v>1259</v>
      </c>
      <c r="E433" s="11" t="s">
        <v>1160</v>
      </c>
      <c r="F433" s="3" t="s">
        <v>1161</v>
      </c>
      <c r="G433" s="7" t="s">
        <v>492</v>
      </c>
      <c r="H433" s="32" t="s">
        <v>493</v>
      </c>
      <c r="I433" s="33" t="n">
        <v>434</v>
      </c>
    </row>
    <row r="434" customFormat="false" ht="37.3" hidden="true" customHeight="false" outlineLevel="0" collapsed="false">
      <c r="A434" s="31" t="s">
        <v>1246</v>
      </c>
      <c r="B434" s="29" t="str">
        <f aca="false">HYPERLINK("https://my.zakupki.prom.ua/remote/dispatcher/state_purchase_view/21910935", "UA-2020-12-09-000312-c")</f>
        <v>UA-2020-12-09-000312-c</v>
      </c>
      <c r="C434" s="7" t="s">
        <v>1260</v>
      </c>
      <c r="D434" s="7" t="s">
        <v>1261</v>
      </c>
      <c r="E434" s="11" t="s">
        <v>1160</v>
      </c>
      <c r="F434" s="3" t="s">
        <v>1161</v>
      </c>
      <c r="G434" s="7" t="s">
        <v>492</v>
      </c>
      <c r="H434" s="32" t="s">
        <v>493</v>
      </c>
      <c r="I434" s="33" t="n">
        <v>185</v>
      </c>
    </row>
    <row r="435" customFormat="false" ht="37.3" hidden="true" customHeight="false" outlineLevel="0" collapsed="false">
      <c r="A435" s="31" t="s">
        <v>1246</v>
      </c>
      <c r="B435" s="29" t="str">
        <f aca="false">HYPERLINK("https://my.zakupki.prom.ua/remote/dispatcher/state_purchase_view/21910699", "UA-2020-12-09-000256-c")</f>
        <v>UA-2020-12-09-000256-c</v>
      </c>
      <c r="C435" s="7" t="s">
        <v>1262</v>
      </c>
      <c r="D435" s="7" t="s">
        <v>1263</v>
      </c>
      <c r="E435" s="11" t="s">
        <v>1160</v>
      </c>
      <c r="F435" s="3" t="s">
        <v>1161</v>
      </c>
      <c r="G435" s="7" t="s">
        <v>492</v>
      </c>
      <c r="H435" s="32" t="s">
        <v>493</v>
      </c>
      <c r="I435" s="33" t="n">
        <v>80</v>
      </c>
    </row>
    <row r="436" customFormat="false" ht="37.3" hidden="true" customHeight="false" outlineLevel="0" collapsed="false">
      <c r="A436" s="31" t="s">
        <v>1246</v>
      </c>
      <c r="B436" s="29" t="str">
        <f aca="false">HYPERLINK("https://my.zakupki.prom.ua/remote/dispatcher/state_purchase_view/21864111", "UA-2020-12-08-003603-c")</f>
        <v>UA-2020-12-08-003603-c</v>
      </c>
      <c r="C436" s="7" t="s">
        <v>1260</v>
      </c>
      <c r="D436" s="7" t="s">
        <v>460</v>
      </c>
      <c r="E436" s="11" t="s">
        <v>1160</v>
      </c>
      <c r="F436" s="3" t="s">
        <v>1161</v>
      </c>
      <c r="G436" s="7" t="s">
        <v>492</v>
      </c>
      <c r="H436" s="32" t="s">
        <v>493</v>
      </c>
      <c r="I436" s="33" t="n">
        <v>175</v>
      </c>
    </row>
    <row r="437" customFormat="false" ht="37.3" hidden="true" customHeight="false" outlineLevel="0" collapsed="false">
      <c r="A437" s="31" t="s">
        <v>1246</v>
      </c>
      <c r="B437" s="29" t="str">
        <f aca="false">HYPERLINK("https://my.zakupki.prom.ua/remote/dispatcher/state_purchase_view/21854348", "UA-2020-12-08-000755-c")</f>
        <v>UA-2020-12-08-000755-c</v>
      </c>
      <c r="C437" s="7" t="s">
        <v>1262</v>
      </c>
      <c r="D437" s="7" t="s">
        <v>483</v>
      </c>
      <c r="E437" s="11" t="s">
        <v>1160</v>
      </c>
      <c r="F437" s="3" t="s">
        <v>1161</v>
      </c>
      <c r="G437" s="7" t="s">
        <v>492</v>
      </c>
      <c r="H437" s="32" t="s">
        <v>493</v>
      </c>
      <c r="I437" s="33" t="n">
        <v>250</v>
      </c>
    </row>
    <row r="438" customFormat="false" ht="37.3" hidden="true" customHeight="false" outlineLevel="0" collapsed="false">
      <c r="A438" s="31" t="s">
        <v>1246</v>
      </c>
      <c r="B438" s="29" t="str">
        <f aca="false">HYPERLINK("https://my.zakupki.prom.ua/remote/dispatcher/state_purchase_view/21853792", "UA-2020-12-08-000570-c")</f>
        <v>UA-2020-12-08-000570-c</v>
      </c>
      <c r="C438" s="7" t="s">
        <v>1262</v>
      </c>
      <c r="D438" s="7" t="s">
        <v>929</v>
      </c>
      <c r="E438" s="11" t="s">
        <v>1160</v>
      </c>
      <c r="F438" s="3" t="s">
        <v>1161</v>
      </c>
      <c r="G438" s="7" t="s">
        <v>492</v>
      </c>
      <c r="H438" s="32" t="s">
        <v>493</v>
      </c>
      <c r="I438" s="33" t="n">
        <v>65</v>
      </c>
    </row>
    <row r="439" customFormat="false" ht="61.15" hidden="true" customHeight="false" outlineLevel="0" collapsed="false">
      <c r="A439" s="31" t="s">
        <v>1246</v>
      </c>
      <c r="B439" s="29" t="str">
        <f aca="false">HYPERLINK("https://my.zakupki.prom.ua/remote/dispatcher/state_purchase_view/21844540", "UA-2020-12-07-006204-c")</f>
        <v>UA-2020-12-07-006204-c</v>
      </c>
      <c r="C439" s="7" t="s">
        <v>1262</v>
      </c>
      <c r="D439" s="7" t="s">
        <v>1264</v>
      </c>
      <c r="E439" s="11" t="s">
        <v>1160</v>
      </c>
      <c r="F439" s="3" t="s">
        <v>1161</v>
      </c>
      <c r="G439" s="7" t="s">
        <v>492</v>
      </c>
      <c r="H439" s="32" t="s">
        <v>493</v>
      </c>
      <c r="I439" s="33" t="n">
        <v>70</v>
      </c>
    </row>
    <row r="440" customFormat="false" ht="37.3" hidden="true" customHeight="false" outlineLevel="0" collapsed="false">
      <c r="A440" s="31" t="s">
        <v>1246</v>
      </c>
      <c r="B440" s="29" t="str">
        <f aca="false">HYPERLINK("https://my.zakupki.prom.ua/remote/dispatcher/state_purchase_view/21844095", "UA-2020-12-07-006085-c")</f>
        <v>UA-2020-12-07-006085-c</v>
      </c>
      <c r="C440" s="7" t="s">
        <v>1260</v>
      </c>
      <c r="D440" s="7" t="s">
        <v>491</v>
      </c>
      <c r="E440" s="11" t="s">
        <v>1160</v>
      </c>
      <c r="F440" s="3" t="s">
        <v>1161</v>
      </c>
      <c r="G440" s="7" t="s">
        <v>492</v>
      </c>
      <c r="H440" s="32" t="s">
        <v>493</v>
      </c>
      <c r="I440" s="33" t="n">
        <v>365</v>
      </c>
    </row>
    <row r="441" customFormat="false" ht="37.3" hidden="true" customHeight="false" outlineLevel="0" collapsed="false">
      <c r="A441" s="31" t="s">
        <v>1246</v>
      </c>
      <c r="B441" s="29" t="str">
        <f aca="false">HYPERLINK("https://my.zakupki.prom.ua/remote/dispatcher/state_purchase_view/21843140", "UA-2020-12-07-005816-c")</f>
        <v>UA-2020-12-07-005816-c</v>
      </c>
      <c r="C441" s="7" t="s">
        <v>1262</v>
      </c>
      <c r="D441" s="7" t="s">
        <v>1265</v>
      </c>
      <c r="E441" s="11" t="s">
        <v>1160</v>
      </c>
      <c r="F441" s="3" t="s">
        <v>1161</v>
      </c>
      <c r="G441" s="7" t="s">
        <v>492</v>
      </c>
      <c r="H441" s="32" t="s">
        <v>493</v>
      </c>
      <c r="I441" s="33" t="n">
        <v>59</v>
      </c>
    </row>
    <row r="442" customFormat="false" ht="37.3" hidden="true" customHeight="false" outlineLevel="0" collapsed="false">
      <c r="A442" s="31" t="s">
        <v>1246</v>
      </c>
      <c r="B442" s="29" t="str">
        <f aca="false">HYPERLINK("https://my.zakupki.prom.ua/remote/dispatcher/state_purchase_view/21841670", "UA-2020-12-07-005505-c")</f>
        <v>UA-2020-12-07-005505-c</v>
      </c>
      <c r="C442" s="7" t="s">
        <v>1262</v>
      </c>
      <c r="D442" s="7" t="s">
        <v>1266</v>
      </c>
      <c r="E442" s="11" t="s">
        <v>1160</v>
      </c>
      <c r="F442" s="3" t="s">
        <v>1161</v>
      </c>
      <c r="G442" s="7" t="s">
        <v>492</v>
      </c>
      <c r="H442" s="32" t="s">
        <v>493</v>
      </c>
      <c r="I442" s="33" t="n">
        <v>108</v>
      </c>
    </row>
    <row r="443" customFormat="false" ht="37.3" hidden="true" customHeight="false" outlineLevel="0" collapsed="false">
      <c r="A443" s="31" t="s">
        <v>1246</v>
      </c>
      <c r="B443" s="29" t="str">
        <f aca="false">HYPERLINK("https://my.zakupki.prom.ua/remote/dispatcher/state_purchase_view/21840585", "UA-2020-12-07-005180-c")</f>
        <v>UA-2020-12-07-005180-c</v>
      </c>
      <c r="C443" s="7" t="s">
        <v>1267</v>
      </c>
      <c r="D443" s="7" t="s">
        <v>1268</v>
      </c>
      <c r="E443" s="11" t="s">
        <v>1160</v>
      </c>
      <c r="F443" s="3" t="s">
        <v>1161</v>
      </c>
      <c r="G443" s="7" t="s">
        <v>492</v>
      </c>
      <c r="H443" s="32" t="s">
        <v>493</v>
      </c>
      <c r="I443" s="33" t="n">
        <v>391.6</v>
      </c>
    </row>
    <row r="444" customFormat="false" ht="49.25" hidden="true" customHeight="false" outlineLevel="0" collapsed="false">
      <c r="A444" s="2" t="s">
        <v>1269</v>
      </c>
      <c r="B444" s="7" t="s">
        <v>1270</v>
      </c>
      <c r="C444" s="7" t="s">
        <v>1251</v>
      </c>
      <c r="D444" s="7" t="s">
        <v>1249</v>
      </c>
      <c r="E444" s="7" t="s">
        <v>71</v>
      </c>
      <c r="F444" s="8" t="s">
        <v>72</v>
      </c>
      <c r="G444" s="7" t="s">
        <v>349</v>
      </c>
      <c r="H444" s="8" t="s">
        <v>350</v>
      </c>
      <c r="I444" s="20" t="n">
        <v>2818</v>
      </c>
    </row>
    <row r="445" customFormat="false" ht="37.3" hidden="true" customHeight="false" outlineLevel="0" collapsed="false">
      <c r="A445" s="31" t="s">
        <v>1271</v>
      </c>
      <c r="B445" s="29" t="str">
        <f aca="false">HYPERLINK("https://my.zakupki.prom.ua/remote/dispatcher/state_purchase_view/19997254", "UA-2020-10-09-004147-b")</f>
        <v>UA-2020-10-09-004147-b</v>
      </c>
      <c r="C445" s="7" t="s">
        <v>1272</v>
      </c>
      <c r="D445" s="7" t="s">
        <v>1273</v>
      </c>
      <c r="E445" s="11" t="s">
        <v>1160</v>
      </c>
      <c r="F445" s="3" t="s">
        <v>1161</v>
      </c>
      <c r="G445" s="7" t="s">
        <v>1194</v>
      </c>
      <c r="H445" s="32" t="s">
        <v>597</v>
      </c>
      <c r="I445" s="33" t="n">
        <v>420</v>
      </c>
    </row>
    <row r="446" customFormat="false" ht="49.25" hidden="true" customHeight="false" outlineLevel="0" collapsed="false">
      <c r="A446" s="31" t="s">
        <v>1271</v>
      </c>
      <c r="B446" s="29" t="str">
        <f aca="false">HYPERLINK("https://my.zakupki.prom.ua/remote/dispatcher/state_purchase_view/19970107", "UA-2020-10-09-001094-a")</f>
        <v>UA-2020-10-09-001094-a</v>
      </c>
      <c r="C446" s="7" t="s">
        <v>1272</v>
      </c>
      <c r="D446" s="7" t="s">
        <v>83</v>
      </c>
      <c r="E446" s="11" t="s">
        <v>1160</v>
      </c>
      <c r="F446" s="3" t="s">
        <v>1161</v>
      </c>
      <c r="G446" s="7" t="s">
        <v>1194</v>
      </c>
      <c r="H446" s="32" t="s">
        <v>597</v>
      </c>
      <c r="I446" s="33" t="n">
        <v>3960</v>
      </c>
    </row>
    <row r="447" customFormat="false" ht="85.05" hidden="true" customHeight="false" outlineLevel="0" collapsed="false">
      <c r="A447" s="31" t="s">
        <v>1274</v>
      </c>
      <c r="B447" s="29" t="str">
        <f aca="false">HYPERLINK("https://my.zakupki.prom.ua/remote/dispatcher/state_purchase_view/21975922", "UA-2020-12-10-001797-c")</f>
        <v>UA-2020-12-10-001797-c</v>
      </c>
      <c r="C447" s="7" t="s">
        <v>1275</v>
      </c>
      <c r="D447" s="7" t="s">
        <v>1169</v>
      </c>
      <c r="E447" s="11" t="s">
        <v>1160</v>
      </c>
      <c r="F447" s="3" t="s">
        <v>1161</v>
      </c>
      <c r="G447" s="7" t="s">
        <v>1170</v>
      </c>
      <c r="H447" s="32" t="s">
        <v>1171</v>
      </c>
      <c r="I447" s="33" t="n">
        <v>9622</v>
      </c>
    </row>
    <row r="448" customFormat="false" ht="73.1" hidden="true" customHeight="false" outlineLevel="0" collapsed="false">
      <c r="A448" s="31" t="s">
        <v>1274</v>
      </c>
      <c r="B448" s="29" t="str">
        <f aca="false">HYPERLINK("https://my.zakupki.prom.ua/remote/dispatcher/state_purchase_view/21972074", "UA-2020-12-10-000681-c")</f>
        <v>UA-2020-12-10-000681-c</v>
      </c>
      <c r="C448" s="7" t="s">
        <v>1276</v>
      </c>
      <c r="D448" s="7" t="s">
        <v>1277</v>
      </c>
      <c r="E448" s="11" t="s">
        <v>1160</v>
      </c>
      <c r="F448" s="3" t="s">
        <v>1161</v>
      </c>
      <c r="G448" s="7" t="s">
        <v>198</v>
      </c>
      <c r="H448" s="32" t="s">
        <v>199</v>
      </c>
      <c r="I448" s="33" t="n">
        <v>640</v>
      </c>
    </row>
    <row r="449" customFormat="false" ht="73.1" hidden="true" customHeight="false" outlineLevel="0" collapsed="false">
      <c r="A449" s="31" t="s">
        <v>1278</v>
      </c>
      <c r="B449" s="29" t="str">
        <f aca="false">HYPERLINK("https://my.zakupki.prom.ua/remote/dispatcher/state_purchase_view/20984904", "UA-2020-11-11-009962-a")</f>
        <v>UA-2020-11-11-009962-a</v>
      </c>
      <c r="C449" s="7" t="s">
        <v>1279</v>
      </c>
      <c r="D449" s="7" t="s">
        <v>1280</v>
      </c>
      <c r="E449" s="11" t="s">
        <v>1160</v>
      </c>
      <c r="F449" s="3" t="s">
        <v>1161</v>
      </c>
      <c r="G449" s="7" t="s">
        <v>1281</v>
      </c>
      <c r="H449" s="32" t="s">
        <v>1091</v>
      </c>
      <c r="I449" s="33" t="n">
        <v>1500</v>
      </c>
    </row>
    <row r="450" customFormat="false" ht="61.15" hidden="true" customHeight="false" outlineLevel="0" collapsed="false">
      <c r="A450" s="31" t="s">
        <v>1282</v>
      </c>
      <c r="B450" s="29" t="str">
        <f aca="false">HYPERLINK("https://my.zakupki.prom.ua/remote/dispatcher/state_purchase_view/22021162", "UA-2020-12-10-015079-c")</f>
        <v>UA-2020-12-10-015079-c</v>
      </c>
      <c r="C450" s="7" t="s">
        <v>1283</v>
      </c>
      <c r="D450" s="7" t="s">
        <v>1280</v>
      </c>
      <c r="E450" s="11" t="s">
        <v>1160</v>
      </c>
      <c r="F450" s="3" t="s">
        <v>1161</v>
      </c>
      <c r="G450" s="7" t="s">
        <v>1281</v>
      </c>
      <c r="H450" s="32" t="s">
        <v>1091</v>
      </c>
      <c r="I450" s="33" t="n">
        <v>2500</v>
      </c>
    </row>
    <row r="451" customFormat="false" ht="61.15" hidden="true" customHeight="false" outlineLevel="0" collapsed="false">
      <c r="A451" s="31" t="s">
        <v>1282</v>
      </c>
      <c r="B451" s="29" t="str">
        <f aca="false">HYPERLINK("https://my.zakupki.prom.ua/remote/dispatcher/state_purchase_view/22020437", "UA-2020-12-10-014896-c")</f>
        <v>UA-2020-12-10-014896-c</v>
      </c>
      <c r="C451" s="7" t="s">
        <v>1284</v>
      </c>
      <c r="D451" s="7" t="s">
        <v>1280</v>
      </c>
      <c r="E451" s="11" t="s">
        <v>1160</v>
      </c>
      <c r="F451" s="3" t="s">
        <v>1161</v>
      </c>
      <c r="G451" s="7" t="s">
        <v>1281</v>
      </c>
      <c r="H451" s="32" t="s">
        <v>1091</v>
      </c>
      <c r="I451" s="33" t="n">
        <v>4000</v>
      </c>
    </row>
    <row r="452" customFormat="false" ht="61.15" hidden="true" customHeight="false" outlineLevel="0" collapsed="false">
      <c r="A452" s="31" t="s">
        <v>1282</v>
      </c>
      <c r="B452" s="29" t="str">
        <f aca="false">HYPERLINK("https://my.zakupki.prom.ua/remote/dispatcher/state_purchase_view/22016074", "UA-2020-12-10-013549-c")</f>
        <v>UA-2020-12-10-013549-c</v>
      </c>
      <c r="C452" s="7" t="s">
        <v>1285</v>
      </c>
      <c r="D452" s="7" t="s">
        <v>292</v>
      </c>
      <c r="E452" s="11" t="s">
        <v>1160</v>
      </c>
      <c r="F452" s="3" t="s">
        <v>1161</v>
      </c>
      <c r="G452" s="7" t="s">
        <v>1286</v>
      </c>
      <c r="H452" s="32" t="s">
        <v>1287</v>
      </c>
      <c r="I452" s="33" t="n">
        <v>16206.53</v>
      </c>
    </row>
    <row r="453" customFormat="false" ht="49.25" hidden="true" customHeight="false" outlineLevel="0" collapsed="false">
      <c r="A453" s="34" t="s">
        <v>1288</v>
      </c>
      <c r="B453" s="7" t="s">
        <v>1289</v>
      </c>
      <c r="C453" s="7" t="s">
        <v>1253</v>
      </c>
      <c r="D453" s="7" t="s">
        <v>70</v>
      </c>
      <c r="E453" s="7" t="s">
        <v>71</v>
      </c>
      <c r="F453" s="8" t="s">
        <v>72</v>
      </c>
      <c r="G453" s="7" t="s">
        <v>73</v>
      </c>
      <c r="H453" s="8" t="s">
        <v>74</v>
      </c>
      <c r="I453" s="20" t="n">
        <v>2388</v>
      </c>
    </row>
    <row r="454" customFormat="false" ht="49.25" hidden="true" customHeight="false" outlineLevel="0" collapsed="false">
      <c r="A454" s="31" t="s">
        <v>1288</v>
      </c>
      <c r="B454" s="29" t="str">
        <f aca="false">HYPERLINK("https://my.zakupki.prom.ua/remote/dispatcher/state_purchase_view/22036205", "UA-2020-12-11-001789-c")</f>
        <v>UA-2020-12-11-001789-c</v>
      </c>
      <c r="C454" s="7" t="s">
        <v>1290</v>
      </c>
      <c r="D454" s="7" t="s">
        <v>1291</v>
      </c>
      <c r="E454" s="11" t="s">
        <v>1160</v>
      </c>
      <c r="F454" s="3" t="s">
        <v>1161</v>
      </c>
      <c r="G454" s="7" t="s">
        <v>118</v>
      </c>
      <c r="H454" s="32" t="s">
        <v>119</v>
      </c>
      <c r="I454" s="33" t="n">
        <v>6252</v>
      </c>
    </row>
    <row r="455" customFormat="false" ht="37.3" hidden="true" customHeight="false" outlineLevel="0" collapsed="false">
      <c r="A455" s="31" t="s">
        <v>1292</v>
      </c>
      <c r="B455" s="29" t="str">
        <f aca="false">HYPERLINK("https://my.zakupki.prom.ua/remote/dispatcher/state_purchase_view/20057922", "UA-2020-10-13-001406-b")</f>
        <v>UA-2020-10-13-001406-b</v>
      </c>
      <c r="C455" s="7" t="s">
        <v>1293</v>
      </c>
      <c r="D455" s="7" t="s">
        <v>1189</v>
      </c>
      <c r="E455" s="11" t="s">
        <v>1160</v>
      </c>
      <c r="F455" s="3" t="s">
        <v>1161</v>
      </c>
      <c r="G455" s="7" t="s">
        <v>1190</v>
      </c>
      <c r="H455" s="32" t="s">
        <v>1191</v>
      </c>
      <c r="I455" s="33" t="n">
        <v>7437</v>
      </c>
    </row>
    <row r="456" customFormat="false" ht="37.3" hidden="true" customHeight="false" outlineLevel="0" collapsed="false">
      <c r="A456" s="31" t="s">
        <v>1294</v>
      </c>
      <c r="B456" s="29" t="str">
        <f aca="false">HYPERLINK("https://my.zakupki.prom.ua/remote/dispatcher/state_purchase_view/22135991", "UA-2020-12-14-011281-c")</f>
        <v>UA-2020-12-14-011281-c</v>
      </c>
      <c r="C456" s="7" t="s">
        <v>1295</v>
      </c>
      <c r="D456" s="7" t="s">
        <v>1296</v>
      </c>
      <c r="E456" s="11" t="s">
        <v>1160</v>
      </c>
      <c r="F456" s="3" t="s">
        <v>1161</v>
      </c>
      <c r="G456" s="7" t="s">
        <v>1297</v>
      </c>
      <c r="H456" s="32" t="s">
        <v>1298</v>
      </c>
      <c r="I456" s="33" t="n">
        <v>510</v>
      </c>
    </row>
    <row r="457" customFormat="false" ht="49.25" hidden="true" customHeight="false" outlineLevel="0" collapsed="false">
      <c r="A457" s="31" t="s">
        <v>1294</v>
      </c>
      <c r="B457" s="29" t="str">
        <f aca="false">HYPERLINK("https://my.zakupki.prom.ua/remote/dispatcher/state_purchase_view/22134694", "UA-2020-12-14-010936-c")</f>
        <v>UA-2020-12-14-010936-c</v>
      </c>
      <c r="C457" s="7" t="s">
        <v>1295</v>
      </c>
      <c r="D457" s="7" t="s">
        <v>1299</v>
      </c>
      <c r="E457" s="11" t="s">
        <v>1160</v>
      </c>
      <c r="F457" s="3" t="s">
        <v>1161</v>
      </c>
      <c r="G457" s="7" t="s">
        <v>1297</v>
      </c>
      <c r="H457" s="32" t="s">
        <v>1298</v>
      </c>
      <c r="I457" s="33" t="n">
        <v>648</v>
      </c>
    </row>
    <row r="458" customFormat="false" ht="37.3" hidden="true" customHeight="false" outlineLevel="0" collapsed="false">
      <c r="A458" s="31" t="s">
        <v>1300</v>
      </c>
      <c r="B458" s="29" t="str">
        <f aca="false">HYPERLINK("https://my.zakupki.prom.ua/remote/dispatcher/state_purchase_view/22198074", "UA-2020-12-15-012678-c")</f>
        <v>UA-2020-12-15-012678-c</v>
      </c>
      <c r="C458" s="7" t="s">
        <v>1301</v>
      </c>
      <c r="D458" s="7" t="s">
        <v>1177</v>
      </c>
      <c r="E458" s="11" t="s">
        <v>1160</v>
      </c>
      <c r="F458" s="3" t="s">
        <v>1161</v>
      </c>
      <c r="G458" s="7" t="s">
        <v>1174</v>
      </c>
      <c r="H458" s="32" t="s">
        <v>1175</v>
      </c>
      <c r="I458" s="33" t="n">
        <v>8000</v>
      </c>
    </row>
    <row r="459" customFormat="false" ht="37.3" hidden="true" customHeight="false" outlineLevel="0" collapsed="false">
      <c r="A459" s="31" t="s">
        <v>1302</v>
      </c>
      <c r="B459" s="29" t="str">
        <f aca="false">HYPERLINK("https://my.zakupki.prom.ua/remote/dispatcher/state_purchase_view/20509325", "UA-2020-10-27-005802-a")</f>
        <v>UA-2020-10-27-005802-a</v>
      </c>
      <c r="C459" s="7" t="s">
        <v>1303</v>
      </c>
      <c r="D459" s="7" t="s">
        <v>1304</v>
      </c>
      <c r="E459" s="11" t="s">
        <v>1160</v>
      </c>
      <c r="F459" s="3" t="s">
        <v>1161</v>
      </c>
      <c r="G459" s="7" t="s">
        <v>1305</v>
      </c>
      <c r="H459" s="32" t="s">
        <v>1306</v>
      </c>
      <c r="I459" s="33" t="n">
        <v>5000</v>
      </c>
    </row>
    <row r="460" customFormat="false" ht="37.3" hidden="true" customHeight="false" outlineLevel="0" collapsed="false">
      <c r="A460" s="31" t="s">
        <v>1302</v>
      </c>
      <c r="B460" s="29" t="str">
        <f aca="false">HYPERLINK("https://my.zakupki.prom.ua/remote/dispatcher/state_purchase_view/20199581", "UA-2020-10-19-001430-c")</f>
        <v>UA-2020-10-19-001430-c</v>
      </c>
      <c r="C460" s="7" t="s">
        <v>1307</v>
      </c>
      <c r="D460" s="7" t="s">
        <v>1212</v>
      </c>
      <c r="E460" s="11" t="s">
        <v>1160</v>
      </c>
      <c r="F460" s="3" t="s">
        <v>1161</v>
      </c>
      <c r="G460" s="7" t="s">
        <v>1308</v>
      </c>
      <c r="H460" s="32" t="s">
        <v>1309</v>
      </c>
      <c r="I460" s="33" t="n">
        <v>5862</v>
      </c>
    </row>
    <row r="461" customFormat="false" ht="37.3" hidden="true" customHeight="false" outlineLevel="0" collapsed="false">
      <c r="A461" s="31" t="s">
        <v>1302</v>
      </c>
      <c r="B461" s="29" t="s">
        <v>1310</v>
      </c>
      <c r="C461" s="7" t="s">
        <v>1311</v>
      </c>
      <c r="D461" s="7" t="s">
        <v>1312</v>
      </c>
      <c r="E461" s="11" t="s">
        <v>1160</v>
      </c>
      <c r="F461" s="3" t="s">
        <v>1161</v>
      </c>
      <c r="G461" s="7" t="s">
        <v>1313</v>
      </c>
      <c r="H461" s="32" t="s">
        <v>568</v>
      </c>
      <c r="I461" s="33" t="n">
        <v>7176</v>
      </c>
    </row>
    <row r="462" customFormat="false" ht="37.3" hidden="true" customHeight="false" outlineLevel="0" collapsed="false">
      <c r="A462" s="31" t="s">
        <v>1314</v>
      </c>
      <c r="B462" s="29" t="str">
        <f aca="false">HYPERLINK("https://my.zakupki.prom.ua/remote/dispatcher/state_purchase_view/21086669", "UA-2020-11-16-002864-c")</f>
        <v>UA-2020-11-16-002864-c</v>
      </c>
      <c r="C462" s="7" t="s">
        <v>1315</v>
      </c>
      <c r="D462" s="7" t="s">
        <v>1316</v>
      </c>
      <c r="E462" s="11" t="s">
        <v>1160</v>
      </c>
      <c r="F462" s="3" t="s">
        <v>1161</v>
      </c>
      <c r="G462" s="7" t="s">
        <v>1194</v>
      </c>
      <c r="H462" s="32" t="s">
        <v>597</v>
      </c>
      <c r="I462" s="33" t="n">
        <v>1920</v>
      </c>
    </row>
    <row r="463" customFormat="false" ht="37.3" hidden="true" customHeight="false" outlineLevel="0" collapsed="false">
      <c r="A463" s="31" t="s">
        <v>1314</v>
      </c>
      <c r="B463" s="29" t="str">
        <f aca="false">HYPERLINK("https://my.zakupki.prom.ua/remote/dispatcher/state_purchase_view/21084106", "UA-2020-11-16-001967-c")</f>
        <v>UA-2020-11-16-001967-c</v>
      </c>
      <c r="C463" s="7" t="s">
        <v>1315</v>
      </c>
      <c r="D463" s="7" t="s">
        <v>1317</v>
      </c>
      <c r="E463" s="11" t="s">
        <v>1160</v>
      </c>
      <c r="F463" s="3" t="s">
        <v>1161</v>
      </c>
      <c r="G463" s="7" t="s">
        <v>1194</v>
      </c>
      <c r="H463" s="32" t="s">
        <v>597</v>
      </c>
      <c r="I463" s="33" t="n">
        <v>3950</v>
      </c>
    </row>
    <row r="464" customFormat="false" ht="37.3" hidden="true" customHeight="false" outlineLevel="0" collapsed="false">
      <c r="A464" s="31" t="s">
        <v>1318</v>
      </c>
      <c r="B464" s="29" t="str">
        <f aca="false">HYPERLINK("https://my.zakupki.prom.ua/remote/dispatcher/state_purchase_view/22222620", "UA-2020-12-16-001985-c")</f>
        <v>UA-2020-12-16-001985-c</v>
      </c>
      <c r="C464" s="7" t="s">
        <v>1319</v>
      </c>
      <c r="D464" s="7" t="s">
        <v>1189</v>
      </c>
      <c r="E464" s="11" t="s">
        <v>1160</v>
      </c>
      <c r="F464" s="3" t="s">
        <v>1161</v>
      </c>
      <c r="G464" s="7" t="s">
        <v>1190</v>
      </c>
      <c r="H464" s="32" t="s">
        <v>1191</v>
      </c>
      <c r="I464" s="33" t="n">
        <v>4364</v>
      </c>
    </row>
    <row r="465" customFormat="false" ht="37.3" hidden="true" customHeight="false" outlineLevel="0" collapsed="false">
      <c r="A465" s="31" t="s">
        <v>1320</v>
      </c>
      <c r="B465" s="29" t="str">
        <f aca="false">HYPERLINK("https://my.zakupki.prom.ua/remote/dispatcher/state_purchase_view/21142396", "UA-2020-11-17-005870-c")</f>
        <v>UA-2020-11-17-005870-c</v>
      </c>
      <c r="C465" s="7" t="s">
        <v>1321</v>
      </c>
      <c r="D465" s="7" t="s">
        <v>305</v>
      </c>
      <c r="E465" s="11" t="s">
        <v>1160</v>
      </c>
      <c r="F465" s="3" t="s">
        <v>1161</v>
      </c>
      <c r="G465" s="7" t="s">
        <v>1322</v>
      </c>
      <c r="H465" s="32" t="s">
        <v>1146</v>
      </c>
      <c r="I465" s="33" t="n">
        <v>6500</v>
      </c>
    </row>
    <row r="466" customFormat="false" ht="37.3" hidden="true" customHeight="false" outlineLevel="0" collapsed="false">
      <c r="A466" s="31" t="s">
        <v>1323</v>
      </c>
      <c r="B466" s="29" t="str">
        <f aca="false">HYPERLINK("https://my.zakupki.prom.ua/remote/dispatcher/state_purchase_view/22331553", "UA-2020-12-17-015082-c")</f>
        <v>UA-2020-12-17-015082-c</v>
      </c>
      <c r="C466" s="7" t="s">
        <v>1324</v>
      </c>
      <c r="D466" s="7" t="s">
        <v>436</v>
      </c>
      <c r="E466" s="11" t="s">
        <v>1160</v>
      </c>
      <c r="F466" s="3" t="s">
        <v>1161</v>
      </c>
      <c r="G466" s="7" t="s">
        <v>1325</v>
      </c>
      <c r="H466" s="32" t="s">
        <v>1326</v>
      </c>
      <c r="I466" s="33" t="n">
        <v>5400</v>
      </c>
    </row>
    <row r="467" customFormat="false" ht="37.3" hidden="true" customHeight="false" outlineLevel="0" collapsed="false">
      <c r="A467" s="31" t="s">
        <v>1327</v>
      </c>
      <c r="B467" s="29" t="str">
        <f aca="false">HYPERLINK("https://my.zakupki.prom.ua/remote/dispatcher/state_purchase_view/22395156", "UA-2020-12-18-014026-c")</f>
        <v>UA-2020-12-18-014026-c</v>
      </c>
      <c r="C467" s="7" t="s">
        <v>1328</v>
      </c>
      <c r="D467" s="7" t="s">
        <v>117</v>
      </c>
      <c r="E467" s="11" t="s">
        <v>1160</v>
      </c>
      <c r="F467" s="3" t="s">
        <v>1161</v>
      </c>
      <c r="G467" s="7" t="s">
        <v>419</v>
      </c>
      <c r="H467" s="32" t="s">
        <v>301</v>
      </c>
      <c r="I467" s="33" t="n">
        <v>736.13</v>
      </c>
    </row>
    <row r="468" customFormat="false" ht="73.1" hidden="true" customHeight="false" outlineLevel="0" collapsed="false">
      <c r="A468" s="31" t="s">
        <v>1327</v>
      </c>
      <c r="B468" s="29" t="str">
        <f aca="false">HYPERLINK("https://my.zakupki.prom.ua/remote/dispatcher/state_purchase_view/22394828", "UA-2020-12-18-013880-c")</f>
        <v>UA-2020-12-18-013880-c</v>
      </c>
      <c r="C468" s="7" t="s">
        <v>1329</v>
      </c>
      <c r="D468" s="7" t="s">
        <v>117</v>
      </c>
      <c r="E468" s="11" t="s">
        <v>1160</v>
      </c>
      <c r="F468" s="3" t="s">
        <v>1161</v>
      </c>
      <c r="G468" s="7" t="s">
        <v>419</v>
      </c>
      <c r="H468" s="32" t="s">
        <v>301</v>
      </c>
      <c r="I468" s="33" t="n">
        <v>1749.05</v>
      </c>
    </row>
    <row r="469" customFormat="false" ht="73.1" hidden="true" customHeight="false" outlineLevel="0" collapsed="false">
      <c r="A469" s="31" t="s">
        <v>1330</v>
      </c>
      <c r="B469" s="29" t="str">
        <f aca="false">HYPERLINK("https://my.zakupki.prom.ua/remote/dispatcher/state_purchase_view/20231620", "UA-2020-10-19-010631-c")</f>
        <v>UA-2020-10-19-010631-c</v>
      </c>
      <c r="C469" s="7" t="s">
        <v>1331</v>
      </c>
      <c r="D469" s="7" t="s">
        <v>1304</v>
      </c>
      <c r="E469" s="11" t="s">
        <v>1160</v>
      </c>
      <c r="F469" s="3" t="s">
        <v>1161</v>
      </c>
      <c r="G469" s="7" t="s">
        <v>1332</v>
      </c>
      <c r="H469" s="32" t="s">
        <v>1333</v>
      </c>
      <c r="I469" s="33" t="n">
        <v>680</v>
      </c>
    </row>
    <row r="470" customFormat="false" ht="37.3" hidden="true" customHeight="false" outlineLevel="0" collapsed="false">
      <c r="A470" s="31" t="s">
        <v>1334</v>
      </c>
      <c r="B470" s="29" t="str">
        <f aca="false">HYPERLINK("https://my.zakupki.prom.ua/remote/dispatcher/state_purchase_view/20272477", "UA-2020-10-20-004567-a")</f>
        <v>UA-2020-10-20-004567-a</v>
      </c>
      <c r="C470" s="7" t="s">
        <v>1335</v>
      </c>
      <c r="D470" s="7" t="s">
        <v>1165</v>
      </c>
      <c r="E470" s="11" t="s">
        <v>1160</v>
      </c>
      <c r="F470" s="3" t="s">
        <v>1161</v>
      </c>
      <c r="G470" s="7" t="s">
        <v>1166</v>
      </c>
      <c r="H470" s="32" t="s">
        <v>1167</v>
      </c>
      <c r="I470" s="33" t="n">
        <v>1665</v>
      </c>
    </row>
    <row r="471" customFormat="false" ht="37.3" hidden="true" customHeight="false" outlineLevel="0" collapsed="false">
      <c r="A471" s="31" t="s">
        <v>1334</v>
      </c>
      <c r="B471" s="29" t="str">
        <f aca="false">HYPERLINK("https://my.zakupki.prom.ua/remote/dispatcher/state_purchase_view/20207269", "UA-2020-10-19-003582-c")</f>
        <v>UA-2020-10-19-003582-c</v>
      </c>
      <c r="C471" s="7" t="s">
        <v>1336</v>
      </c>
      <c r="D471" s="7" t="s">
        <v>1337</v>
      </c>
      <c r="E471" s="11" t="s">
        <v>1160</v>
      </c>
      <c r="F471" s="3" t="s">
        <v>1161</v>
      </c>
      <c r="G471" s="7" t="s">
        <v>1338</v>
      </c>
      <c r="H471" s="32" t="s">
        <v>960</v>
      </c>
      <c r="I471" s="33" t="n">
        <v>5122</v>
      </c>
    </row>
    <row r="472" customFormat="false" ht="37.3" hidden="true" customHeight="false" outlineLevel="0" collapsed="false">
      <c r="A472" s="31" t="s">
        <v>1339</v>
      </c>
      <c r="B472" s="29" t="str">
        <f aca="false">HYPERLINK("https://my.zakupki.prom.ua/remote/dispatcher/state_purchase_view/20275052", "UA-2020-10-20-005362-a")</f>
        <v>UA-2020-10-20-005362-a</v>
      </c>
      <c r="C472" s="7" t="s">
        <v>1336</v>
      </c>
      <c r="D472" s="7" t="s">
        <v>1337</v>
      </c>
      <c r="E472" s="11" t="s">
        <v>1160</v>
      </c>
      <c r="F472" s="3" t="s">
        <v>1161</v>
      </c>
      <c r="G472" s="7" t="s">
        <v>1338</v>
      </c>
      <c r="H472" s="32" t="s">
        <v>960</v>
      </c>
      <c r="I472" s="33" t="n">
        <v>998.5</v>
      </c>
    </row>
    <row r="473" customFormat="false" ht="85.05" hidden="true" customHeight="false" outlineLevel="0" collapsed="false">
      <c r="A473" s="31" t="s">
        <v>1340</v>
      </c>
      <c r="B473" s="29" t="str">
        <f aca="false">HYPERLINK("https://my.zakupki.prom.ua/remote/dispatcher/state_purchase_view/22501417", "UA-2020-12-22-008127-c")</f>
        <v>UA-2020-12-22-008127-c</v>
      </c>
      <c r="C473" s="7" t="s">
        <v>1341</v>
      </c>
      <c r="D473" s="7" t="s">
        <v>1342</v>
      </c>
      <c r="E473" s="11" t="s">
        <v>1160</v>
      </c>
      <c r="F473" s="3" t="s">
        <v>1161</v>
      </c>
      <c r="G473" s="7" t="s">
        <v>1343</v>
      </c>
      <c r="H473" s="32" t="s">
        <v>1344</v>
      </c>
      <c r="I473" s="33" t="n">
        <v>3168.16</v>
      </c>
    </row>
    <row r="474" customFormat="false" ht="37.3" hidden="true" customHeight="false" outlineLevel="0" collapsed="false">
      <c r="A474" s="31" t="s">
        <v>1345</v>
      </c>
      <c r="B474" s="29" t="str">
        <f aca="false">HYPERLINK("https://my.zakupki.prom.ua/remote/dispatcher/state_purchase_view/20508006", "UA-2020-10-27-005400-a")</f>
        <v>UA-2020-10-27-005400-a</v>
      </c>
      <c r="C474" s="7" t="s">
        <v>1346</v>
      </c>
      <c r="D474" s="7" t="s">
        <v>1347</v>
      </c>
      <c r="E474" s="11" t="s">
        <v>1160</v>
      </c>
      <c r="F474" s="3" t="s">
        <v>1161</v>
      </c>
      <c r="G474" s="7" t="s">
        <v>1297</v>
      </c>
      <c r="H474" s="32" t="s">
        <v>1298</v>
      </c>
      <c r="I474" s="33" t="n">
        <v>32584</v>
      </c>
    </row>
    <row r="475" customFormat="false" ht="37.3" hidden="true" customHeight="false" outlineLevel="0" collapsed="false">
      <c r="A475" s="31" t="s">
        <v>1345</v>
      </c>
      <c r="B475" s="29" t="str">
        <f aca="false">HYPERLINK("https://my.zakupki.prom.ua/remote/dispatcher/state_purchase_view/20478242", "UA-2020-10-26-008348-a")</f>
        <v>UA-2020-10-26-008348-a</v>
      </c>
      <c r="C475" s="7" t="s">
        <v>1348</v>
      </c>
      <c r="D475" s="7" t="s">
        <v>128</v>
      </c>
      <c r="E475" s="11" t="s">
        <v>1160</v>
      </c>
      <c r="F475" s="3" t="s">
        <v>1161</v>
      </c>
      <c r="G475" s="7" t="s">
        <v>1297</v>
      </c>
      <c r="H475" s="32" t="s">
        <v>1298</v>
      </c>
      <c r="I475" s="33" t="n">
        <v>1000</v>
      </c>
    </row>
    <row r="476" customFormat="false" ht="37.3" hidden="true" customHeight="false" outlineLevel="0" collapsed="false">
      <c r="A476" s="31" t="s">
        <v>1345</v>
      </c>
      <c r="B476" s="29" t="str">
        <f aca="false">HYPERLINK("https://my.zakupki.prom.ua/remote/dispatcher/state_purchase_view/20473328", "UA-2020-10-26-006924-a")</f>
        <v>UA-2020-10-26-006924-a</v>
      </c>
      <c r="C476" s="7" t="s">
        <v>1349</v>
      </c>
      <c r="D476" s="7" t="s">
        <v>132</v>
      </c>
      <c r="E476" s="11" t="s">
        <v>1160</v>
      </c>
      <c r="F476" s="3" t="s">
        <v>1161</v>
      </c>
      <c r="G476" s="7" t="s">
        <v>1297</v>
      </c>
      <c r="H476" s="32" t="s">
        <v>1298</v>
      </c>
      <c r="I476" s="33" t="n">
        <v>27600</v>
      </c>
    </row>
    <row r="477" customFormat="false" ht="37.3" hidden="true" customHeight="false" outlineLevel="0" collapsed="false">
      <c r="A477" s="31" t="s">
        <v>1345</v>
      </c>
      <c r="B477" s="29" t="str">
        <f aca="false">HYPERLINK("https://my.zakupki.prom.ua/remote/dispatcher/state_purchase_view/20403927", "UA-2020-10-23-001712-a")</f>
        <v>UA-2020-10-23-001712-a</v>
      </c>
      <c r="C477" s="7" t="s">
        <v>1350</v>
      </c>
      <c r="D477" s="7" t="s">
        <v>1263</v>
      </c>
      <c r="E477" s="11" t="s">
        <v>1160</v>
      </c>
      <c r="F477" s="3" t="s">
        <v>1161</v>
      </c>
      <c r="G477" s="7" t="s">
        <v>1351</v>
      </c>
      <c r="H477" s="32" t="s">
        <v>1352</v>
      </c>
      <c r="I477" s="33" t="n">
        <v>3900</v>
      </c>
    </row>
    <row r="478" customFormat="false" ht="37.3" hidden="true" customHeight="false" outlineLevel="0" collapsed="false">
      <c r="A478" s="31" t="s">
        <v>1353</v>
      </c>
      <c r="B478" s="29" t="str">
        <f aca="false">HYPERLINK("https://my.zakupki.prom.ua/remote/dispatcher/state_purchase_view/21351053", "UA-2020-11-23-013490-c")</f>
        <v>UA-2020-11-23-013490-c</v>
      </c>
      <c r="C478" s="7" t="s">
        <v>1354</v>
      </c>
      <c r="D478" s="7" t="s">
        <v>1355</v>
      </c>
      <c r="E478" s="11" t="s">
        <v>1160</v>
      </c>
      <c r="F478" s="3" t="s">
        <v>1161</v>
      </c>
      <c r="G478" s="7" t="s">
        <v>1194</v>
      </c>
      <c r="H478" s="32" t="s">
        <v>597</v>
      </c>
      <c r="I478" s="33" t="n">
        <v>2250</v>
      </c>
    </row>
    <row r="479" customFormat="false" ht="37.3" hidden="true" customHeight="false" outlineLevel="0" collapsed="false">
      <c r="A479" s="31" t="s">
        <v>1353</v>
      </c>
      <c r="B479" s="29" t="str">
        <f aca="false">HYPERLINK("https://my.zakupki.prom.ua/remote/dispatcher/state_purchase_view/21350196", "UA-2020-11-23-013253-c")</f>
        <v>UA-2020-11-23-013253-c</v>
      </c>
      <c r="C479" s="7" t="s">
        <v>1356</v>
      </c>
      <c r="D479" s="7" t="s">
        <v>1357</v>
      </c>
      <c r="E479" s="11" t="s">
        <v>1160</v>
      </c>
      <c r="F479" s="3" t="s">
        <v>1161</v>
      </c>
      <c r="G479" s="7" t="s">
        <v>1194</v>
      </c>
      <c r="H479" s="32" t="s">
        <v>597</v>
      </c>
      <c r="I479" s="33" t="n">
        <v>545.7</v>
      </c>
    </row>
    <row r="480" customFormat="false" ht="37.3" hidden="true" customHeight="false" outlineLevel="0" collapsed="false">
      <c r="A480" s="31" t="s">
        <v>1353</v>
      </c>
      <c r="B480" s="29" t="str">
        <f aca="false">HYPERLINK("https://my.zakupki.prom.ua/remote/dispatcher/state_purchase_view/21349221", "UA-2020-11-23-012910-c")</f>
        <v>UA-2020-11-23-012910-c</v>
      </c>
      <c r="C480" s="7" t="s">
        <v>1356</v>
      </c>
      <c r="D480" s="7" t="s">
        <v>1358</v>
      </c>
      <c r="E480" s="11" t="s">
        <v>1160</v>
      </c>
      <c r="F480" s="3" t="s">
        <v>1161</v>
      </c>
      <c r="G480" s="7" t="s">
        <v>1194</v>
      </c>
      <c r="H480" s="32" t="s">
        <v>597</v>
      </c>
      <c r="I480" s="33" t="n">
        <v>82.98</v>
      </c>
    </row>
    <row r="481" customFormat="false" ht="37.3" hidden="true" customHeight="false" outlineLevel="0" collapsed="false">
      <c r="A481" s="31" t="s">
        <v>1353</v>
      </c>
      <c r="B481" s="29" t="str">
        <f aca="false">HYPERLINK("https://my.zakupki.prom.ua/remote/dispatcher/state_purchase_view/21347757", "UA-2020-11-23-012401-c")</f>
        <v>UA-2020-11-23-012401-c</v>
      </c>
      <c r="C481" s="7" t="s">
        <v>1356</v>
      </c>
      <c r="D481" s="7" t="s">
        <v>1359</v>
      </c>
      <c r="E481" s="11" t="s">
        <v>1160</v>
      </c>
      <c r="F481" s="3" t="s">
        <v>1161</v>
      </c>
      <c r="G481" s="7" t="s">
        <v>1194</v>
      </c>
      <c r="H481" s="32" t="s">
        <v>597</v>
      </c>
      <c r="I481" s="33" t="n">
        <v>172.02</v>
      </c>
    </row>
    <row r="482" customFormat="false" ht="37.3" hidden="true" customHeight="false" outlineLevel="0" collapsed="false">
      <c r="A482" s="31" t="s">
        <v>1353</v>
      </c>
      <c r="B482" s="29" t="str">
        <f aca="false">HYPERLINK("https://my.zakupki.prom.ua/remote/dispatcher/state_purchase_view/21343334", "UA-2020-11-23-010861-c")</f>
        <v>UA-2020-11-23-010861-c</v>
      </c>
      <c r="C482" s="7" t="s">
        <v>1360</v>
      </c>
      <c r="D482" s="7" t="s">
        <v>1361</v>
      </c>
      <c r="E482" s="11" t="s">
        <v>1160</v>
      </c>
      <c r="F482" s="3" t="s">
        <v>1161</v>
      </c>
      <c r="G482" s="7" t="s">
        <v>1194</v>
      </c>
      <c r="H482" s="32" t="s">
        <v>597</v>
      </c>
      <c r="I482" s="33" t="n">
        <v>620.04</v>
      </c>
    </row>
    <row r="483" customFormat="false" ht="37.3" hidden="true" customHeight="false" outlineLevel="0" collapsed="false">
      <c r="A483" s="31" t="s">
        <v>1353</v>
      </c>
      <c r="B483" s="29" t="str">
        <f aca="false">HYPERLINK("https://my.zakupki.prom.ua/remote/dispatcher/state_purchase_view/21325486", "UA-2020-11-23-004680-c")</f>
        <v>UA-2020-11-23-004680-c</v>
      </c>
      <c r="C483" s="7" t="s">
        <v>1356</v>
      </c>
      <c r="D483" s="7" t="s">
        <v>1362</v>
      </c>
      <c r="E483" s="11" t="s">
        <v>1160</v>
      </c>
      <c r="F483" s="3" t="s">
        <v>1161</v>
      </c>
      <c r="G483" s="7" t="s">
        <v>1194</v>
      </c>
      <c r="H483" s="32" t="s">
        <v>597</v>
      </c>
      <c r="I483" s="33" t="n">
        <v>3787.2</v>
      </c>
    </row>
    <row r="484" customFormat="false" ht="132.8" hidden="true" customHeight="false" outlineLevel="0" collapsed="false">
      <c r="A484" s="31" t="s">
        <v>1363</v>
      </c>
      <c r="B484" s="29" t="str">
        <f aca="false">HYPERLINK("https://my.zakupki.prom.ua/remote/dispatcher/state_purchase_view/21442820", "UA-2020-11-25-013028-c")</f>
        <v>UA-2020-11-25-013028-c</v>
      </c>
      <c r="C484" s="7" t="s">
        <v>870</v>
      </c>
      <c r="D484" s="7" t="s">
        <v>1364</v>
      </c>
      <c r="E484" s="11" t="s">
        <v>1160</v>
      </c>
      <c r="F484" s="3" t="s">
        <v>1161</v>
      </c>
      <c r="G484" s="7" t="s">
        <v>1365</v>
      </c>
      <c r="H484" s="32" t="s">
        <v>81</v>
      </c>
      <c r="I484" s="33" t="n">
        <v>3712</v>
      </c>
    </row>
    <row r="485" customFormat="false" ht="37.3" hidden="true" customHeight="false" outlineLevel="0" collapsed="false">
      <c r="A485" s="31" t="s">
        <v>1363</v>
      </c>
      <c r="B485" s="29" t="str">
        <f aca="false">HYPERLINK("https://my.zakupki.prom.ua/remote/dispatcher/state_purchase_view/21423155", "UA-2020-11-25-005849-c")</f>
        <v>UA-2020-11-25-005849-c</v>
      </c>
      <c r="C485" s="7" t="s">
        <v>1366</v>
      </c>
      <c r="D485" s="7" t="s">
        <v>1165</v>
      </c>
      <c r="E485" s="11" t="s">
        <v>1160</v>
      </c>
      <c r="F485" s="3" t="s">
        <v>1161</v>
      </c>
      <c r="G485" s="7" t="s">
        <v>1166</v>
      </c>
      <c r="H485" s="32" t="s">
        <v>1167</v>
      </c>
      <c r="I485" s="33" t="n">
        <v>2520</v>
      </c>
    </row>
    <row r="486" customFormat="false" ht="37.3" hidden="true" customHeight="false" outlineLevel="0" collapsed="false">
      <c r="A486" s="31" t="s">
        <v>1367</v>
      </c>
      <c r="B486" s="29" t="str">
        <f aca="false">HYPERLINK("https://my.zakupki.prom.ua/remote/dispatcher/state_purchase_view/20713682", "UA-2020-11-03-008844-c")</f>
        <v>UA-2020-11-03-008844-c</v>
      </c>
      <c r="C486" s="7" t="s">
        <v>1311</v>
      </c>
      <c r="D486" s="7" t="s">
        <v>1368</v>
      </c>
      <c r="E486" s="11" t="s">
        <v>1160</v>
      </c>
      <c r="F486" s="3" t="s">
        <v>1161</v>
      </c>
      <c r="G486" s="7" t="s">
        <v>1369</v>
      </c>
      <c r="H486" s="32" t="s">
        <v>1370</v>
      </c>
      <c r="I486" s="33" t="n">
        <v>8517</v>
      </c>
    </row>
    <row r="487" customFormat="false" ht="37.3" hidden="true" customHeight="false" outlineLevel="0" collapsed="false">
      <c r="A487" s="31" t="s">
        <v>1371</v>
      </c>
      <c r="B487" s="29" t="str">
        <f aca="false">HYPERLINK("https://my.zakupki.prom.ua/remote/dispatcher/state_purchase_view/22732366", "UA-2020-12-28-012994-c")</f>
        <v>UA-2020-12-28-012994-c</v>
      </c>
      <c r="C487" s="7" t="s">
        <v>1372</v>
      </c>
      <c r="D487" s="7" t="s">
        <v>1173</v>
      </c>
      <c r="E487" s="11" t="s">
        <v>1160</v>
      </c>
      <c r="F487" s="3" t="s">
        <v>1161</v>
      </c>
      <c r="G487" s="7" t="s">
        <v>1174</v>
      </c>
      <c r="H487" s="32" t="s">
        <v>1175</v>
      </c>
      <c r="I487" s="33" t="n">
        <v>1900</v>
      </c>
    </row>
    <row r="488" customFormat="false" ht="49.25" hidden="true" customHeight="false" outlineLevel="0" collapsed="false">
      <c r="A488" s="2" t="s">
        <v>1373</v>
      </c>
      <c r="B488" s="7" t="s">
        <v>1374</v>
      </c>
      <c r="C488" s="7" t="s">
        <v>1375</v>
      </c>
      <c r="D488" s="7" t="s">
        <v>240</v>
      </c>
      <c r="E488" s="7" t="s">
        <v>71</v>
      </c>
      <c r="F488" s="8" t="s">
        <v>72</v>
      </c>
      <c r="G488" s="7" t="s">
        <v>1376</v>
      </c>
      <c r="H488" s="8" t="n">
        <v>3040211455</v>
      </c>
      <c r="I488" s="20" t="n">
        <v>16387.5</v>
      </c>
    </row>
  </sheetData>
  <autoFilter ref="A1:I488">
    <filterColumn colId="0">
      <filters>
        <filter val="2020-10-01"/>
        <filter val="2020-10-02"/>
        <filter val="2020-10-05"/>
        <filter val="2020-10-06"/>
        <filter val="2020-10-07"/>
        <filter val="2020-10-08"/>
        <filter val="2020-10-09"/>
        <filter val="2020-10-12"/>
        <filter val="2020-10-13"/>
        <filter val="2020-10-16"/>
        <filter val="2020-10-19"/>
        <filter val="2020-10-20"/>
        <filter val="2020-10-21"/>
        <filter val="2020-10-22"/>
        <filter val="2020-10-23"/>
        <filter val="2020-10-26"/>
        <filter val="2020-10-27"/>
        <filter val="2020-10-28"/>
        <filter val="2020-10-29"/>
        <filter val="2020-10-30"/>
        <filter val="2020-11-02"/>
        <filter val="2020-11-03"/>
        <filter val="2020-11-04"/>
        <filter val="2020-11-05"/>
        <filter val="2020-11-06"/>
        <filter val="2020-11-09"/>
        <filter val="2020-11-10"/>
        <filter val="2020-11-11"/>
        <filter val="2020-11-12"/>
        <filter val="2020-11-13"/>
        <filter val="2020-11-16"/>
        <filter val="2020-11-17"/>
        <filter val="2020-11-18"/>
        <filter val="2020-11-19"/>
        <filter val="2020-11-20"/>
        <filter val="2020-11-23"/>
        <filter val="2020-11-24"/>
        <filter val="2020-11-25"/>
        <filter val="2020-11-26"/>
        <filter val="2020-11-27"/>
        <filter val="2020-11-30"/>
        <filter val="2020-12-01"/>
        <filter val="2020-12-02"/>
        <filter val="2020-12-04"/>
        <filter val="2020-12-07"/>
        <filter val="2020-12-09"/>
        <filter val="2020-12-10"/>
        <filter val="2020-12-11"/>
        <filter val="2020-12-14"/>
        <filter val="2020-12-15"/>
        <filter val="2020-12-16"/>
        <filter val="2020-12-17"/>
        <filter val="2020-12-18"/>
        <filter val="2020-12-22"/>
        <filter val="2020-12-24"/>
        <filter val="2020-12-28"/>
        <filter val="2020-12-29"/>
        <filter val="2020-12-30"/>
        <filter val="2020-12-31"/>
      </filters>
    </filterColumn>
  </autoFilter>
  <hyperlinks>
    <hyperlink ref="B23" r:id="rId1" display="без застосування ел.сист."/>
    <hyperlink ref="B28" r:id="rId2" display="без застосування ел.сист."/>
    <hyperlink ref="B113" r:id="rId3" display="https://www.dzo.com.ua/tenders/7705343"/>
    <hyperlink ref="B114" r:id="rId4" display="https://www.dzo.com.ua/tenders/7707047"/>
    <hyperlink ref="B115" r:id="rId5" display="https://www.dzo.com.ua/tenders/7709412"/>
    <hyperlink ref="B129" r:id="rId6" display="без застосування ел.сист."/>
    <hyperlink ref="B207" r:id="rId7" display="https://www.dzo.com.ua/tenders/7933511"/>
    <hyperlink ref="B254" r:id="rId8" display="без застосування ел.сист."/>
    <hyperlink ref="B268" r:id="rId9" display="https://www.dzo.com.ua/tenders/8102803"/>
    <hyperlink ref="B327" r:id="rId10" display="без застосування ел.сист."/>
    <hyperlink ref="B329" r:id="rId11" display="без застосування ел.сист."/>
    <hyperlink ref="B388" r:id="rId12" display="без застосування ел.сист.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2019-10-25T08:22:05Z</dcterms:created>
  <dc:creator>Заєць Сергій Вікторович</dc:creator>
  <dc:description/>
  <dc:language>ru-RU</dc:language>
  <cp:lastModifiedBy/>
  <cp:lastPrinted>2020-02-07T13:12:26Z</cp:lastPrinted>
  <dcterms:modified xsi:type="dcterms:W3CDTF">2021-01-13T15:53:42Z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0x01010079328EEC93ABA744A93A4C3D4B9286A9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